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ristina\Desktop\"/>
    </mc:Choice>
  </mc:AlternateContent>
  <bookViews>
    <workbookView xWindow="0" yWindow="0" windowWidth="28800" windowHeight="12030" tabRatio="767" activeTab="5"/>
  </bookViews>
  <sheets>
    <sheet name="Finansiniai duomenys" sheetId="2" r:id="rId1"/>
    <sheet name="Finansiniai duomenys(2015-2016)" sheetId="17" state="hidden" r:id="rId2"/>
    <sheet name="Papildoma informacija" sheetId="20" r:id="rId3"/>
    <sheet name="Suteikta parama" sheetId="3" r:id="rId4"/>
    <sheet name="Specialieji įpareigojimai" sheetId="21" r:id="rId5"/>
    <sheet name="Dukterinės bendrovės" sheetId="18" r:id="rId6"/>
  </sheets>
  <definedNames>
    <definedName name="_xlnm._FilterDatabase" localSheetId="0" hidden="1">'Finansiniai duomenys'!$R$1:$V$1</definedName>
    <definedName name="_xlnm._FilterDatabase" localSheetId="2" hidden="1">'Papildoma informacija'!$B$35:$H$92</definedName>
    <definedName name="_xlnm.Print_Area" localSheetId="5">'Dukterinės bendrovės'!$B$2:$E$117</definedName>
    <definedName name="_xlnm.Print_Area" localSheetId="0">'Finansiniai duomenys'!$B$2:$E$133</definedName>
    <definedName name="_xlnm.Print_Area" localSheetId="1">'Finansiniai duomenys(2015-2016)'!$B$2:$E$149</definedName>
    <definedName name="_xlnm.Print_Area" localSheetId="2">'Papildoma informacija'!$D$1:$J$110</definedName>
    <definedName name="_xlnm.Print_Area" localSheetId="3">'Suteikta parama'!$B$2:$M$93</definedName>
  </definedNames>
  <calcPr calcId="181029" refMode="R1C1"/>
</workbook>
</file>

<file path=xl/calcChain.xml><?xml version="1.0" encoding="utf-8"?>
<calcChain xmlns="http://schemas.openxmlformats.org/spreadsheetml/2006/main">
  <c r="I37" i="20" l="1"/>
  <c r="G37" i="20"/>
  <c r="C11" i="2"/>
  <c r="C10" i="2"/>
  <c r="C22" i="18"/>
  <c r="C8" i="18"/>
  <c r="C7" i="18"/>
  <c r="C70" i="2"/>
  <c r="R33" i="21"/>
  <c r="R36" i="21" s="1"/>
  <c r="Q33" i="21"/>
  <c r="Q36" i="21" s="1"/>
  <c r="P33" i="21"/>
  <c r="P36" i="21" s="1"/>
  <c r="O33" i="21"/>
  <c r="O36" i="21" s="1"/>
  <c r="N33" i="21"/>
  <c r="N36" i="21" s="1"/>
  <c r="M33" i="21"/>
  <c r="M36" i="21" s="1"/>
  <c r="L33" i="21"/>
  <c r="L36" i="21" s="1"/>
  <c r="K33" i="21"/>
  <c r="K36" i="21" s="1"/>
  <c r="J33" i="21"/>
  <c r="J36" i="21" s="1"/>
  <c r="I33" i="21"/>
  <c r="I36" i="21" s="1"/>
  <c r="H33" i="21"/>
  <c r="H36" i="21" s="1"/>
  <c r="G33" i="21"/>
  <c r="G36" i="21" s="1"/>
  <c r="F33" i="21"/>
  <c r="F36" i="21" s="1"/>
  <c r="G17" i="21"/>
  <c r="G20" i="21" s="1"/>
  <c r="H17" i="21"/>
  <c r="H20" i="21" s="1"/>
  <c r="I17" i="21"/>
  <c r="I20" i="21" s="1"/>
  <c r="J17" i="21"/>
  <c r="J20" i="21" s="1"/>
  <c r="K17" i="21"/>
  <c r="K20" i="21" s="1"/>
  <c r="L17" i="21"/>
  <c r="L20" i="21" s="1"/>
  <c r="M17" i="21"/>
  <c r="M20" i="21" s="1"/>
  <c r="N17" i="21"/>
  <c r="N20" i="21" s="1"/>
  <c r="O17" i="21"/>
  <c r="O20" i="21" s="1"/>
  <c r="P17" i="21"/>
  <c r="P20" i="21" s="1"/>
  <c r="Q17" i="21"/>
  <c r="Q20" i="21" s="1"/>
  <c r="R17" i="21"/>
  <c r="R20" i="21" s="1"/>
  <c r="F17" i="21"/>
  <c r="F20" i="21" s="1"/>
  <c r="I17" i="20"/>
  <c r="I24" i="20" s="1"/>
  <c r="E70" i="2" l="1"/>
  <c r="H3" i="21"/>
  <c r="D4" i="20"/>
  <c r="M54" i="21" l="1"/>
  <c r="R52" i="21"/>
  <c r="R54" i="21" s="1"/>
  <c r="Q52" i="21"/>
  <c r="Q54" i="21" s="1"/>
  <c r="P52" i="21"/>
  <c r="P54" i="21" s="1"/>
  <c r="O52" i="21"/>
  <c r="O54" i="21" s="1"/>
  <c r="N52" i="21"/>
  <c r="N54" i="21" s="1"/>
  <c r="M52" i="21"/>
  <c r="L52" i="21"/>
  <c r="L54" i="21" s="1"/>
  <c r="K52" i="21"/>
  <c r="K54" i="21" s="1"/>
  <c r="J52" i="21"/>
  <c r="J54" i="21" s="1"/>
  <c r="I52" i="21"/>
  <c r="I54" i="21" s="1"/>
  <c r="H52" i="21"/>
  <c r="H54" i="21" s="1"/>
  <c r="G52" i="21"/>
  <c r="G54" i="21" s="1"/>
  <c r="F52" i="21"/>
  <c r="F54" i="21" s="1"/>
  <c r="G64" i="21"/>
  <c r="G66" i="21" s="1"/>
  <c r="H64" i="21"/>
  <c r="H66" i="21" s="1"/>
  <c r="I64" i="21"/>
  <c r="I66" i="21" s="1"/>
  <c r="J64" i="21"/>
  <c r="J66" i="21" s="1"/>
  <c r="K64" i="21"/>
  <c r="K66" i="21" s="1"/>
  <c r="L64" i="21"/>
  <c r="L66" i="21" s="1"/>
  <c r="M64" i="21"/>
  <c r="M66" i="21" s="1"/>
  <c r="N64" i="21"/>
  <c r="N66" i="21" s="1"/>
  <c r="O64" i="21"/>
  <c r="O66" i="21" s="1"/>
  <c r="P64" i="21"/>
  <c r="P66" i="21" s="1"/>
  <c r="Q64" i="21"/>
  <c r="Q66" i="21" s="1"/>
  <c r="R64" i="21"/>
  <c r="R66" i="21" s="1"/>
  <c r="F64" i="21"/>
  <c r="F66" i="21" s="1"/>
  <c r="D15" i="21"/>
  <c r="D34" i="21"/>
  <c r="E34" i="21" s="1"/>
  <c r="D18" i="21"/>
  <c r="E18" i="21" s="1"/>
  <c r="G17" i="20" l="1"/>
  <c r="G24" i="20" s="1"/>
  <c r="D60" i="21"/>
  <c r="D61" i="21"/>
  <c r="D62" i="21"/>
  <c r="D63" i="21"/>
  <c r="E63" i="21" s="1"/>
  <c r="D64" i="21"/>
  <c r="D59" i="21"/>
  <c r="D49" i="21"/>
  <c r="E49" i="21" s="1"/>
  <c r="D50" i="21"/>
  <c r="D51" i="21"/>
  <c r="E51" i="21" s="1"/>
  <c r="D52" i="21"/>
  <c r="D48" i="21"/>
  <c r="D47" i="21"/>
  <c r="D40" i="21" l="1"/>
  <c r="D39" i="21"/>
  <c r="D37" i="21"/>
  <c r="E37" i="21" s="1"/>
  <c r="D38" i="21"/>
  <c r="D36" i="21"/>
  <c r="D35" i="21"/>
  <c r="D33" i="21"/>
  <c r="D32" i="21"/>
  <c r="E32" i="21" s="1"/>
  <c r="D31" i="21"/>
  <c r="D24" i="21"/>
  <c r="D23" i="21"/>
  <c r="D22" i="21"/>
  <c r="D21" i="21"/>
  <c r="E21" i="21" s="1"/>
  <c r="D20" i="21"/>
  <c r="D19" i="21"/>
  <c r="D17" i="21"/>
  <c r="D16" i="21"/>
  <c r="E16" i="21" s="1"/>
  <c r="E61" i="21" l="1"/>
  <c r="E40" i="21"/>
  <c r="E35" i="21"/>
  <c r="E31" i="21"/>
  <c r="E24" i="21"/>
  <c r="E19" i="21"/>
  <c r="E15" i="21"/>
  <c r="H5" i="21" l="1"/>
  <c r="H4" i="21"/>
  <c r="E91" i="18"/>
  <c r="E100" i="18" l="1"/>
  <c r="C100" i="18"/>
  <c r="C91" i="18"/>
  <c r="E78" i="18"/>
  <c r="C78" i="18"/>
  <c r="E67" i="18"/>
  <c r="C67" i="18"/>
  <c r="C84" i="18" s="1"/>
  <c r="E54" i="18"/>
  <c r="C54" i="18"/>
  <c r="E48" i="18"/>
  <c r="C48" i="18"/>
  <c r="E35" i="18"/>
  <c r="C35" i="18"/>
  <c r="E30" i="18"/>
  <c r="E33" i="18" s="1"/>
  <c r="E38" i="18" s="1"/>
  <c r="E40" i="18" s="1"/>
  <c r="C30" i="18"/>
  <c r="C33" i="18" s="1"/>
  <c r="C38" i="18" s="1"/>
  <c r="C40" i="18" s="1"/>
  <c r="E20" i="18"/>
  <c r="D7" i="20" l="1"/>
  <c r="D5" i="20"/>
  <c r="D6" i="20"/>
  <c r="E84" i="18"/>
  <c r="C60" i="18"/>
  <c r="C86" i="18" s="1"/>
  <c r="E60" i="18"/>
  <c r="E86" i="18" s="1"/>
  <c r="R1" i="2"/>
  <c r="C9" i="2" s="1"/>
  <c r="C87" i="2" l="1"/>
  <c r="E48" i="21" s="1"/>
  <c r="C113" i="2" l="1"/>
  <c r="T1" i="2" l="1"/>
  <c r="S1" i="2"/>
  <c r="C47" i="17" l="1"/>
  <c r="C46" i="17"/>
  <c r="C43" i="17"/>
  <c r="C37" i="17"/>
  <c r="C38" i="17"/>
  <c r="C39" i="17"/>
  <c r="C40" i="17"/>
  <c r="E37" i="17"/>
  <c r="E38" i="17"/>
  <c r="E39" i="17"/>
  <c r="E40" i="17"/>
  <c r="E36" i="17"/>
  <c r="C36" i="17"/>
  <c r="C32" i="17"/>
  <c r="C31" i="17"/>
  <c r="C30" i="17"/>
  <c r="C29" i="17"/>
  <c r="C28" i="17"/>
  <c r="C27" i="17"/>
  <c r="C14" i="17"/>
  <c r="C10" i="17"/>
  <c r="C9" i="17"/>
  <c r="E131" i="17"/>
  <c r="C131" i="17"/>
  <c r="E124" i="17"/>
  <c r="C124" i="17"/>
  <c r="E110" i="17"/>
  <c r="C110" i="17"/>
  <c r="E99" i="17"/>
  <c r="C99" i="17"/>
  <c r="E82" i="17"/>
  <c r="C82" i="17"/>
  <c r="E76" i="17"/>
  <c r="C76" i="17"/>
  <c r="E62" i="17"/>
  <c r="C62" i="17"/>
  <c r="E56" i="17"/>
  <c r="E59" i="17" s="1"/>
  <c r="E65" i="17" s="1"/>
  <c r="E67" i="17" s="1"/>
  <c r="C56" i="17"/>
  <c r="C59" i="17" s="1"/>
  <c r="C65" i="17" s="1"/>
  <c r="C67" i="17" s="1"/>
  <c r="E88" i="17" l="1"/>
  <c r="C116" i="17"/>
  <c r="E116" i="17"/>
  <c r="E41" i="17"/>
  <c r="C88" i="17"/>
  <c r="E118" i="17" l="1"/>
  <c r="C118" i="17"/>
  <c r="E11" i="3"/>
  <c r="E10" i="3"/>
  <c r="E9" i="3"/>
  <c r="E50" i="2" l="1"/>
  <c r="C50" i="2"/>
  <c r="E44" i="2"/>
  <c r="C44" i="2"/>
  <c r="C100" i="2"/>
  <c r="E50" i="21" s="1"/>
  <c r="E100" i="2"/>
  <c r="E62" i="21" s="1"/>
  <c r="E119" i="2"/>
  <c r="C119" i="2"/>
  <c r="E113" i="2"/>
  <c r="E87" i="2"/>
  <c r="E60" i="21" s="1"/>
  <c r="E63" i="2"/>
  <c r="C63" i="2"/>
  <c r="E29" i="2"/>
  <c r="E17" i="21" l="1"/>
  <c r="E33" i="21"/>
  <c r="C47" i="2"/>
  <c r="E20" i="21" s="1"/>
  <c r="E47" i="2"/>
  <c r="E36" i="21" s="1"/>
  <c r="E76" i="2"/>
  <c r="E59" i="21" s="1"/>
  <c r="C76" i="2"/>
  <c r="E47" i="21" s="1"/>
  <c r="C106" i="2"/>
  <c r="E52" i="21" s="1"/>
  <c r="E106" i="2"/>
  <c r="E64" i="21" s="1"/>
  <c r="E53" i="2" l="1"/>
  <c r="E38" i="21" s="1"/>
  <c r="C53" i="2"/>
  <c r="C55" i="2" s="1"/>
  <c r="E23" i="21" s="1"/>
  <c r="E108" i="2"/>
  <c r="C108" i="2"/>
  <c r="C44" i="17"/>
  <c r="E55" i="2" l="1"/>
  <c r="E39" i="21" s="1"/>
  <c r="E22" i="21"/>
</calcChain>
</file>

<file path=xl/comments1.xml><?xml version="1.0" encoding="utf-8"?>
<comments xmlns="http://schemas.openxmlformats.org/spreadsheetml/2006/main">
  <authors>
    <author>Sandra</author>
    <author>Simonas Lekys</author>
    <author>user</author>
    <author>k.lizdenis</author>
    <author>Simonas</author>
    <author>Lina Valatkaitė</author>
  </authors>
  <commentList>
    <comment ref="C12" authorId="0" shapeId="0">
      <text>
        <r>
          <rPr>
            <sz val="9"/>
            <color indexed="81"/>
            <rFont val="Tahoma"/>
            <family val="2"/>
            <charset val="186"/>
          </rPr>
          <t>Nurodykite įmonės direktoriaus (generalinio direktoriaus) vardą ir pavardę. Pareigų nurodyti nereikia.</t>
        </r>
      </text>
    </comment>
    <comment ref="C14" authorId="1" shapeId="0">
      <text>
        <r>
          <rPr>
            <sz val="9"/>
            <color indexed="81"/>
            <rFont val="Tahoma"/>
            <family val="2"/>
            <charset val="186"/>
          </rPr>
          <t>Nurodykite skaičių - kelintą kadenciją Įmonėje eina direktorius</t>
        </r>
      </text>
    </comment>
    <comment ref="C15" authorId="0" shapeId="0">
      <text>
        <r>
          <rPr>
            <sz val="9"/>
            <color indexed="81"/>
            <rFont val="Tahoma"/>
            <family val="2"/>
            <charset val="186"/>
          </rPr>
          <t>Nurodykite įmonės vyr. finansininko (vyr. buhalterio) vardą ir pavardę. Pareigų nurodyti nereikia.</t>
        </r>
      </text>
    </comment>
    <comment ref="B18" authorId="2" shapeId="0">
      <text>
        <r>
          <rPr>
            <sz val="9"/>
            <color indexed="81"/>
            <rFont val="Tahoma"/>
            <family val="2"/>
          </rPr>
          <t>Jei įmonės teisinė forma yra AB arba UAB, nurodykite penkis didžiausius bendrovės akcininkus; jei įmonės teisinė forma yra SĮ, šios dalies pildyti nereikia.</t>
        </r>
      </text>
    </comment>
    <comment ref="C18" authorId="3" shapeId="0">
      <text>
        <r>
          <rPr>
            <sz val="9"/>
            <color indexed="81"/>
            <rFont val="Tahoma"/>
            <family val="2"/>
          </rPr>
          <t>Įrašykite akcininko pavadinimą arba bendrai fizinių asmenų valdomą dalį.</t>
        </r>
      </text>
    </comment>
    <comment ref="E18" authorId="0" shapeId="0">
      <text>
        <r>
          <rPr>
            <sz val="9"/>
            <color indexed="81"/>
            <rFont val="Tahoma"/>
            <family val="2"/>
            <charset val="186"/>
          </rPr>
          <t xml:space="preserve">Nurodykite, kokią išleistų akcijų dalį atitinkamas akcininkas valdė nurodytą dieną (pvz.: jeigu vienas akcininkas valdo 12,34 proc., į laukelį įrašykite „12,34“).
</t>
        </r>
        <r>
          <rPr>
            <b/>
            <sz val="9"/>
            <color indexed="81"/>
            <rFont val="Tahoma"/>
            <family val="2"/>
            <charset val="186"/>
          </rPr>
          <t>Akcijų dalį nurodykite šimtųjų tikslumu.</t>
        </r>
      </text>
    </comment>
    <comment ref="C31" authorId="0" shapeId="0">
      <text>
        <r>
          <rPr>
            <sz val="9"/>
            <color indexed="81"/>
            <rFont val="Tahoma"/>
            <family val="2"/>
            <charset val="186"/>
          </rPr>
          <t>Jeigu bendrovės akcijas valdo daugiau nei viena savivaldybė, nurodykite akcijų dalį, kurią valdo daugiausiai akcijų valdanti savivaldybė.
Jeigu įmonės teisinė forma savivaldybės įmonė (SĮ), nurodykite - 100,0%.</t>
        </r>
      </text>
    </comment>
    <comment ref="C32" authorId="0" shapeId="0">
      <text>
        <r>
          <rPr>
            <sz val="9"/>
            <color indexed="81"/>
            <rFont val="Tahoma"/>
            <family val="2"/>
            <charset val="186"/>
          </rPr>
          <t>Jeigu bendrovės akcijas valdo daugiau nei viena savivaldybė, nurodykite tą savivaldybę, kuriai priklauso didžiausia dalis akcijų.</t>
        </r>
      </text>
    </comment>
    <comment ref="C35" authorId="0" shapeId="0">
      <text>
        <r>
          <rPr>
            <sz val="9"/>
            <color indexed="81"/>
            <rFont val="Tahoma"/>
            <family val="2"/>
            <charset val="186"/>
          </rPr>
          <t>Nurodykite visų kontroliuojamų įmonių pavadinimus.</t>
        </r>
      </text>
    </comment>
    <comment ref="C48" authorId="0" shapeId="0">
      <text>
        <r>
          <rPr>
            <sz val="9"/>
            <color indexed="81"/>
            <rFont val="Tahoma"/>
            <family val="2"/>
            <charset val="186"/>
          </rPr>
          <t>Pildoma, jei įmonės veikla buvo dotuojama ir jei šios dotacijos yra išskiriamos atskira eilute įmonės pelno (nuostolių) ataskaitoje.</t>
        </r>
      </text>
    </comment>
    <comment ref="E48" authorId="0" shapeId="0">
      <text>
        <r>
          <rPr>
            <sz val="9"/>
            <color indexed="81"/>
            <rFont val="Tahoma"/>
            <family val="2"/>
            <charset val="186"/>
          </rPr>
          <t>Pildoma, jei įmonės veikla buvo dotuojama ir jei šios dotacijos yra išskiriamos atskira eilute įmonės pelno (nuostolių) ataskaitoje.</t>
        </r>
      </text>
    </comment>
    <comment ref="C74" authorId="0" shapeId="0">
      <text>
        <r>
          <rPr>
            <sz val="9"/>
            <color indexed="81"/>
            <rFont val="Tahoma"/>
            <family val="2"/>
            <charset val="186"/>
          </rPr>
          <t>Pildoma, jei įmonės balanse šis turtas pateikiamas atskirai nuo ilgalaikio ir trumpalaikio turto.</t>
        </r>
      </text>
    </comment>
    <comment ref="E74" authorId="0" shapeId="0">
      <text>
        <r>
          <rPr>
            <sz val="9"/>
            <color indexed="81"/>
            <rFont val="Tahoma"/>
            <family val="2"/>
            <charset val="186"/>
          </rPr>
          <t>Pildoma, jei įmonės balanse šis turtas pateikiamas atskirai nuo ilgalaikio ir trumpalaikio turto.</t>
        </r>
      </text>
    </comment>
    <comment ref="C79" authorId="0" shapeId="0">
      <text>
        <r>
          <rPr>
            <sz val="9"/>
            <color indexed="81"/>
            <rFont val="Tahoma"/>
            <family val="2"/>
            <charset val="186"/>
          </rPr>
          <t>Pildoma tik akcinių bendrovių / uždarųjų akcinių bendrovių.</t>
        </r>
      </text>
    </comment>
    <comment ref="E79" authorId="0" shapeId="0">
      <text>
        <r>
          <rPr>
            <sz val="9"/>
            <color indexed="81"/>
            <rFont val="Tahoma"/>
            <family val="2"/>
            <charset val="186"/>
          </rPr>
          <t>Pildoma tik akcinių bendrovių / uždarųjų akcinių bendrovių.</t>
        </r>
      </text>
    </comment>
    <comment ref="C80" authorId="0" shapeId="0">
      <text>
        <r>
          <rPr>
            <sz val="9"/>
            <color indexed="81"/>
            <rFont val="Tahoma"/>
            <family val="2"/>
            <charset val="186"/>
          </rPr>
          <t>Pildoma savivaldybės įmonių, turinčių atitinkamo turto.</t>
        </r>
      </text>
    </comment>
    <comment ref="E80" authorId="0" shapeId="0">
      <text>
        <r>
          <rPr>
            <sz val="9"/>
            <color indexed="81"/>
            <rFont val="Tahoma"/>
            <family val="2"/>
            <charset val="186"/>
          </rPr>
          <t>Pildoma savivaldybės įmonių, turinčių atitinkamo turto.</t>
        </r>
      </text>
    </comment>
    <comment ref="C95" authorId="4" shapeId="0">
      <text>
        <r>
          <rPr>
            <sz val="9"/>
            <color indexed="81"/>
            <rFont val="Tahoma"/>
            <family val="2"/>
          </rPr>
          <t>Į šią sumą turi būti įtraukta ilgalaikės skolos kredito įstaigoms, skoliniai įsipareigojimai ir nuomos įsipareigojimai.</t>
        </r>
      </text>
    </comment>
    <comment ref="E95" authorId="0" shapeId="0">
      <text>
        <r>
          <rPr>
            <sz val="9"/>
            <color indexed="81"/>
            <rFont val="Tahoma"/>
            <family val="2"/>
            <charset val="186"/>
          </rPr>
          <t>Į šią sumą turi būti įtraukta ilgalaikės skolos kredito įstaigoms, skoliniai įsipareigojimai ir nuomos įsipareigojimai.</t>
        </r>
      </text>
    </comment>
    <comment ref="C98" authorId="4" shapeId="0">
      <text>
        <r>
          <rPr>
            <sz val="9"/>
            <color indexed="81"/>
            <rFont val="Tahoma"/>
            <family val="2"/>
          </rPr>
          <t>Į šią sumą turi būti įtraukta skolų kredito įstaigoms, skolinių įsipareigojimų ir nuomos įsipareigojimų einamųjų metų dalis.</t>
        </r>
      </text>
    </comment>
    <comment ref="E98" authorId="5" shapeId="0">
      <text>
        <r>
          <rPr>
            <sz val="9"/>
            <color indexed="81"/>
            <rFont val="Tahoma"/>
            <family val="2"/>
            <charset val="186"/>
          </rPr>
          <t>Į šią sumą turi būti įtraukta skolų kredito įstaigoms, skolinių įsipareigojimų ir nuomos įsipareigojimų einamųjų metų dalis.</t>
        </r>
      </text>
    </comment>
    <comment ref="C104" authorId="0" shapeId="0">
      <text>
        <r>
          <rPr>
            <sz val="9"/>
            <color indexed="81"/>
            <rFont val="Tahoma"/>
            <family val="2"/>
            <charset val="186"/>
          </rPr>
          <t>Pildoma, jei įmonės balanse šie įsipareigojimai pateikiami atskirai nuo ilgalaikių ir trumpalaikių įsipareigojimų.</t>
        </r>
      </text>
    </comment>
    <comment ref="E104" authorId="0" shapeId="0">
      <text>
        <r>
          <rPr>
            <sz val="9"/>
            <color indexed="81"/>
            <rFont val="Tahoma"/>
            <family val="2"/>
            <charset val="186"/>
          </rPr>
          <t>Pildoma, jei įmonės balanse šie įsipareigojimai pateikiami atskirai nuo ilgalaikių ir trumpalaikių įsipareigojimų.</t>
        </r>
      </text>
    </comment>
    <comment ref="B108" authorId="0" shapeId="0">
      <text>
        <r>
          <rPr>
            <sz val="9"/>
            <color indexed="81"/>
            <rFont val="Tahoma"/>
            <family val="2"/>
          </rPr>
          <t>Jei balansas susibalansuoja, matysite žodį „Balansas“; jei nesibalansuoja - matysite disbalanso dydį (skirtumą).</t>
        </r>
      </text>
    </comment>
    <comment ref="C115" authorId="4" shapeId="0">
      <text>
        <r>
          <rPr>
            <sz val="9"/>
            <color indexed="81"/>
            <rFont val="Tahoma"/>
            <family val="2"/>
          </rPr>
          <t>Ataskaitiniu laikotarpiu atliktos ar apskaitytos investicijos į ilgalaikį turtą, t. y. įsigytas turtas, atitinkamu einamuoju periodu ilgalaikiam investiciniam projektui skirta suma</t>
        </r>
      </text>
    </comment>
    <comment ref="E115" authorId="4" shapeId="0">
      <text>
        <r>
          <rPr>
            <sz val="9"/>
            <color indexed="81"/>
            <rFont val="Tahoma"/>
            <family val="2"/>
          </rPr>
          <t>Ataskaitiniu laikotarpiu atliktos ar apskaitytos investicijos į ilgalaikį turtą, t. y. įsigytas turtas, atitinkamu einamuoju periodu ilgalaikiam investiciniam projektui skirta suma</t>
        </r>
      </text>
    </comment>
    <comment ref="C116" authorId="4" shapeId="0">
      <text>
        <r>
          <rPr>
            <sz val="9"/>
            <color indexed="81"/>
            <rFont val="Tahoma"/>
            <family val="2"/>
          </rPr>
          <t>Šis skaičius turėtų būti pelno paskirstymo projekte/plane.</t>
        </r>
      </text>
    </comment>
    <comment ref="E116" authorId="4" shapeId="0">
      <text>
        <r>
          <rPr>
            <sz val="9"/>
            <color indexed="81"/>
            <rFont val="Tahoma"/>
            <family val="2"/>
          </rPr>
          <t>Šis skaičius turėtų būti pelno paskirstymo projekte/plane.</t>
        </r>
      </text>
    </comment>
    <comment ref="C117" authorId="0" shapeId="0">
      <text>
        <r>
          <rPr>
            <sz val="9"/>
            <color indexed="81"/>
            <rFont val="Tahoma"/>
            <family val="2"/>
            <charset val="186"/>
          </rPr>
          <t xml:space="preserve">Nurodomi už ataskaitinio laikotarpio rezultatus </t>
        </r>
        <r>
          <rPr>
            <u/>
            <sz val="9"/>
            <color indexed="81"/>
            <rFont val="Tahoma"/>
            <family val="2"/>
            <charset val="186"/>
          </rPr>
          <t>paskirti dividendai (pelno įmokos)</t>
        </r>
        <r>
          <rPr>
            <sz val="9"/>
            <color indexed="81"/>
            <rFont val="Tahoma"/>
            <family val="2"/>
            <charset val="186"/>
          </rPr>
          <t xml:space="preserve">, o ne faktiškai ataskaitiniu laikotarpiu išmokėti dividendai (pelno įmokos) už ankstesnio laikotarpio rezultatus
</t>
        </r>
      </text>
    </comment>
    <comment ref="E117" authorId="0" shapeId="0">
      <text>
        <r>
          <rPr>
            <sz val="9"/>
            <color indexed="81"/>
            <rFont val="Tahoma"/>
            <family val="2"/>
            <charset val="186"/>
          </rPr>
          <t xml:space="preserve">Nurodomi už ataskaitinio laikotarpio rezultatus </t>
        </r>
        <r>
          <rPr>
            <u/>
            <sz val="9"/>
            <color indexed="81"/>
            <rFont val="Tahoma"/>
            <family val="2"/>
            <charset val="186"/>
          </rPr>
          <t>paskirti dividendai (pelno įmokos)</t>
        </r>
        <r>
          <rPr>
            <sz val="9"/>
            <color indexed="81"/>
            <rFont val="Tahoma"/>
            <family val="2"/>
            <charset val="186"/>
          </rPr>
          <t xml:space="preserve">, o ne faktiškai ataskaitiniu laikotarpiu išmokėti dividendai (pelno įmokos) už ankstesnio laikotarpio rezultatus
</t>
        </r>
      </text>
    </comment>
    <comment ref="C120" authorId="0" shapeId="0">
      <text>
        <r>
          <rPr>
            <sz val="9"/>
            <color indexed="81"/>
            <rFont val="Tahoma"/>
            <family val="2"/>
            <charset val="186"/>
          </rPr>
          <t>Bendras darbuotojų (darbo sutarčių) skaičius; įskaičiuojami visi darbuotojai, įskaitant ir vadovus.</t>
        </r>
      </text>
    </comment>
    <comment ref="E120" authorId="0" shapeId="0">
      <text>
        <r>
          <rPr>
            <sz val="9"/>
            <color indexed="81"/>
            <rFont val="Tahoma"/>
            <family val="2"/>
            <charset val="186"/>
          </rPr>
          <t>Bendras darbuotojų (darbo sutarčių) skaičius; įskaičiuojami visi darbuotojai, įskaitant ir vadovus.</t>
        </r>
      </text>
    </comment>
    <comment ref="C130" authorId="0" shapeId="0">
      <text>
        <r>
          <rPr>
            <sz val="9"/>
            <color indexed="81"/>
            <rFont val="Tahoma"/>
            <family val="2"/>
          </rPr>
          <t xml:space="preserve">Data, kai atsakingas asmuo patvirtina duomenų tikrumą.
Data pateikiama formatu:
</t>
        </r>
        <r>
          <rPr>
            <b/>
            <sz val="9"/>
            <color indexed="81"/>
            <rFont val="Tahoma"/>
            <family val="2"/>
            <charset val="186"/>
          </rPr>
          <t>2019-12-31</t>
        </r>
      </text>
    </comment>
    <comment ref="C132" authorId="0" shapeId="0">
      <text>
        <r>
          <rPr>
            <sz val="9"/>
            <color indexed="81"/>
            <rFont val="Tahoma"/>
            <family val="2"/>
          </rPr>
          <t>Šie duomenys reikalingi tuo atveju, jeigu apibendrintą ataskaitą rengiantys asmenys norėtų pasitikslinti / sužinoti daugiau informacijos apie įmonės veiklos rezultatus.</t>
        </r>
      </text>
    </comment>
  </commentList>
</comments>
</file>

<file path=xl/comments2.xml><?xml version="1.0" encoding="utf-8"?>
<comments xmlns="http://schemas.openxmlformats.org/spreadsheetml/2006/main">
  <authors>
    <author>user</author>
    <author>k.lizdenis</author>
    <author>Sandra</author>
  </authors>
  <commentList>
    <comment ref="B35" authorId="0" shapeId="0">
      <text>
        <r>
          <rPr>
            <sz val="9"/>
            <color indexed="81"/>
            <rFont val="Tahoma"/>
            <family val="2"/>
          </rPr>
          <t>Jei įmonės teisinė forma yra AB arba UAB, nurodykite penkis didžiausius bendrovės akcininkus; jei įmonės teisinė forma yra SĮ, šios dalies pildyti nereikia.</t>
        </r>
      </text>
    </comment>
    <comment ref="C35" authorId="1" shapeId="0">
      <text>
        <r>
          <rPr>
            <sz val="9"/>
            <color indexed="81"/>
            <rFont val="Tahoma"/>
            <family val="2"/>
          </rPr>
          <t>Įrašykite akcininko pavadinimą.</t>
        </r>
      </text>
    </comment>
    <comment ref="E35" authorId="2" shapeId="0">
      <text>
        <r>
          <rPr>
            <sz val="9"/>
            <color indexed="81"/>
            <rFont val="Tahoma"/>
            <family val="2"/>
            <charset val="186"/>
          </rPr>
          <t xml:space="preserve">Nurodykite, kokią išleistų akcijų dalį atitinkamas akcininkas valdė nurodytą dieną (pavyzdžiui, jeigu vienas akcininkas valdo 12,34 proc., į laukelį įrašykite “12,34”).
</t>
        </r>
        <r>
          <rPr>
            <b/>
            <i/>
            <sz val="9"/>
            <color indexed="81"/>
            <rFont val="Tahoma"/>
            <family val="2"/>
            <charset val="186"/>
          </rPr>
          <t>Akcijų dalį nurodykite šimtųjų tikslumu.</t>
        </r>
      </text>
    </comment>
    <comment ref="C60" authorId="2" shapeId="0">
      <text>
        <r>
          <rPr>
            <sz val="9"/>
            <color indexed="81"/>
            <rFont val="Tahoma"/>
            <family val="2"/>
            <charset val="186"/>
          </rPr>
          <t>Pildoma, jei įmonės veikla buvo dotuojama ir jei šios dotacijos yra išskiriamos atskira eilute įmonės pelno (nuostolių) ataskaitoje.</t>
        </r>
      </text>
    </comment>
    <comment ref="E60" authorId="2" shapeId="0">
      <text>
        <r>
          <rPr>
            <sz val="9"/>
            <color indexed="81"/>
            <rFont val="Tahoma"/>
            <family val="2"/>
            <charset val="186"/>
          </rPr>
          <t>Pildoma, jei įmonės veikla buvo dotuojama ir jei šios dotacijos yra išskiriamos atskira eilute įmonės pelno (nuostolių) ataskaitoje.</t>
        </r>
      </text>
    </comment>
    <comment ref="C86" authorId="2" shapeId="0">
      <text>
        <r>
          <rPr>
            <sz val="9"/>
            <color indexed="81"/>
            <rFont val="Tahoma"/>
            <family val="2"/>
            <charset val="186"/>
          </rPr>
          <t>Pildoma, jei įmonės balanse šis turtas pateikiamas atskirai nuo ilgalaikio ir trumpalaikio turto.</t>
        </r>
      </text>
    </comment>
    <comment ref="E86" authorId="2" shapeId="0">
      <text>
        <r>
          <rPr>
            <sz val="9"/>
            <color indexed="81"/>
            <rFont val="Tahoma"/>
            <family val="2"/>
            <charset val="186"/>
          </rPr>
          <t>Pildoma, jei įmonės balanse šis turtas pateikiamas atskirai nuo ilgalaikio ir trumpalaikio turto.</t>
        </r>
      </text>
    </comment>
    <comment ref="C91" authorId="2" shapeId="0">
      <text>
        <r>
          <rPr>
            <sz val="9"/>
            <color indexed="81"/>
            <rFont val="Tahoma"/>
            <family val="2"/>
            <charset val="186"/>
          </rPr>
          <t>Pildoma tik akcinių bendrovių/uždarųjų akcinių bendrovių.</t>
        </r>
      </text>
    </comment>
    <comment ref="E91" authorId="2" shapeId="0">
      <text>
        <r>
          <rPr>
            <sz val="9"/>
            <color indexed="81"/>
            <rFont val="Tahoma"/>
            <family val="2"/>
            <charset val="186"/>
          </rPr>
          <t>Pildoma tik akcinių bendrovių/uždarųjų akcinių bendrovių.</t>
        </r>
      </text>
    </comment>
    <comment ref="C92" authorId="2" shapeId="0">
      <text>
        <r>
          <rPr>
            <sz val="9"/>
            <color indexed="81"/>
            <rFont val="Tahoma"/>
            <family val="2"/>
            <charset val="186"/>
          </rPr>
          <t>Pildoma savivaldybės įmonių, turinčių atitinkamo turto.</t>
        </r>
      </text>
    </comment>
    <comment ref="E92" authorId="2" shapeId="0">
      <text>
        <r>
          <rPr>
            <sz val="9"/>
            <color indexed="81"/>
            <rFont val="Tahoma"/>
            <family val="2"/>
            <charset val="186"/>
          </rPr>
          <t>Pildoma savivaldybės įmonių, turinčių atitinkamo turto.</t>
        </r>
      </text>
    </comment>
    <comment ref="C106" authorId="2" shapeId="0">
      <text>
        <r>
          <rPr>
            <sz val="9"/>
            <color indexed="81"/>
            <rFont val="Tahoma"/>
            <family val="2"/>
            <charset val="186"/>
          </rPr>
          <t>Ilgalaikiai įsipareigojimai, susiję su palūkanų mokėjimais (pavyzdžiui, ilgalaikės paskolos, išperkamosios nuomos įsipareigojimai)</t>
        </r>
      </text>
    </comment>
    <comment ref="E106" authorId="2" shapeId="0">
      <text>
        <r>
          <rPr>
            <sz val="9"/>
            <color indexed="81"/>
            <rFont val="Tahoma"/>
            <family val="2"/>
            <charset val="186"/>
          </rPr>
          <t>Ilgalaikiai įsipareigojimai, susiję su palūkanų mokėjimais (pavyzdžiui, ilgalaikės paskolos, išperkamosios nuomos įsipareigojimai)</t>
        </r>
      </text>
    </comment>
    <comment ref="C109" authorId="2" shapeId="0">
      <text>
        <r>
          <rPr>
            <sz val="9"/>
            <color indexed="81"/>
            <rFont val="Tahoma"/>
            <family val="2"/>
            <charset val="186"/>
          </rPr>
          <t>Trumpalaikiai įsipareigojimai, susiję su palūkanų mokėjimais (pavyzdžiui, paskolos, išperkamosios nuomos įsipareigojimai)</t>
        </r>
      </text>
    </comment>
    <comment ref="E109" authorId="2" shapeId="0">
      <text>
        <r>
          <rPr>
            <sz val="9"/>
            <color indexed="81"/>
            <rFont val="Tahoma"/>
            <family val="2"/>
            <charset val="186"/>
          </rPr>
          <t>Trumpalaikiai įsipareigojimai, susiję su palūkanų mokėjimais (pavyzdžiui, paskolos, išperkamosios nuomos įsipareigojimai)</t>
        </r>
      </text>
    </comment>
    <comment ref="C114" authorId="2" shapeId="0">
      <text>
        <r>
          <rPr>
            <sz val="9"/>
            <color indexed="81"/>
            <rFont val="Tahoma"/>
            <family val="2"/>
            <charset val="186"/>
          </rPr>
          <t>Pildoma, jei įmonės balanse šie įsipareigojimai pateikiami atskirai nuo ilgalaikių ir trumpalaikių įsipareigojimų.</t>
        </r>
      </text>
    </comment>
    <comment ref="E114" authorId="2" shapeId="0">
      <text>
        <r>
          <rPr>
            <sz val="9"/>
            <color indexed="81"/>
            <rFont val="Tahoma"/>
            <family val="2"/>
            <charset val="186"/>
          </rPr>
          <t>Pildoma, jei įmonės balanse šie įsipareigojimai pateikiami atskirai nuo ilgalaikių ir trumpalaikių įsipareigojimų.</t>
        </r>
      </text>
    </comment>
    <comment ref="B118" authorId="2" shapeId="0">
      <text>
        <r>
          <rPr>
            <sz val="9"/>
            <color indexed="81"/>
            <rFont val="Tahoma"/>
            <family val="2"/>
          </rPr>
          <t>Jei balansas susibalansuoja, matysite žodį "Balansas"; jei nesibalansuoja - matysite disbalanso dydį (skirtumą).</t>
        </r>
      </text>
    </comment>
    <comment ref="C129" authorId="2" shapeId="0">
      <text>
        <r>
          <rPr>
            <sz val="9"/>
            <color indexed="81"/>
            <rFont val="Tahoma"/>
            <family val="2"/>
            <charset val="186"/>
          </rPr>
          <t xml:space="preserve">Nurodomi už ataskaitinio laikotarpio rezultatus </t>
        </r>
        <r>
          <rPr>
            <u/>
            <sz val="9"/>
            <color indexed="81"/>
            <rFont val="Tahoma"/>
            <family val="2"/>
            <charset val="186"/>
          </rPr>
          <t>paskirti dividendai (pelno įmokos)</t>
        </r>
        <r>
          <rPr>
            <sz val="9"/>
            <color indexed="81"/>
            <rFont val="Tahoma"/>
            <family val="2"/>
            <charset val="186"/>
          </rPr>
          <t xml:space="preserve">, o ne faktiškai ataskaitiniu laikotarpiu išmokėti dividendai (pelno įmokos) už ankstesnio laikotarpio rezultatus
</t>
        </r>
      </text>
    </comment>
    <comment ref="E129" authorId="2" shapeId="0">
      <text>
        <r>
          <rPr>
            <sz val="9"/>
            <color indexed="81"/>
            <rFont val="Tahoma"/>
            <family val="2"/>
            <charset val="186"/>
          </rPr>
          <t xml:space="preserve">Nurodomi už ataskaitinio laikotarpio rezultatus </t>
        </r>
        <r>
          <rPr>
            <u/>
            <sz val="9"/>
            <color indexed="81"/>
            <rFont val="Tahoma"/>
            <family val="2"/>
            <charset val="186"/>
          </rPr>
          <t>paskirti dividendai (pelno įmokos)</t>
        </r>
        <r>
          <rPr>
            <sz val="9"/>
            <color indexed="81"/>
            <rFont val="Tahoma"/>
            <family val="2"/>
            <charset val="186"/>
          </rPr>
          <t xml:space="preserve">, o ne faktiškai ataskaitiniu laikotarpiu išmokėti dividendai (pelno įmokos) už ankstesnio laikotarpio rezultatus
</t>
        </r>
      </text>
    </comment>
    <comment ref="C132" authorId="2" shapeId="0">
      <text>
        <r>
          <rPr>
            <sz val="9"/>
            <color indexed="81"/>
            <rFont val="Tahoma"/>
            <family val="2"/>
            <charset val="186"/>
          </rPr>
          <t>Bendras darbuotojų (darbo sutarčių) skaičius; įskaičiuojami visi darbuotojai, įskaitant ir vadovus.</t>
        </r>
      </text>
    </comment>
    <comment ref="E132" authorId="2" shapeId="0">
      <text>
        <r>
          <rPr>
            <sz val="9"/>
            <color indexed="81"/>
            <rFont val="Tahoma"/>
            <family val="2"/>
            <charset val="186"/>
          </rPr>
          <t>Bendras darbuotojų (darbo sutarčių) skaičius; įskaičiuojami visi darbuotojai, įskaitant ir vadovus.</t>
        </r>
      </text>
    </comment>
    <comment ref="C144" authorId="2" shapeId="0">
      <text>
        <r>
          <rPr>
            <sz val="9"/>
            <color indexed="81"/>
            <rFont val="Tahoma"/>
            <family val="2"/>
          </rPr>
          <t>Data, kai atsakingas asmuo patvirtina duomenų tikrumą.</t>
        </r>
      </text>
    </comment>
    <comment ref="C146" authorId="2" shapeId="0">
      <text>
        <r>
          <rPr>
            <sz val="9"/>
            <color indexed="81"/>
            <rFont val="Tahoma"/>
            <family val="2"/>
          </rPr>
          <t>Šie duomenys reikalingi tuo atveju, jeigu apibendrintą ataskaitą rengiantys asmenys norėtų pasitikslinti/sužinoti daugiau informacijos apie įmonės veiklos rezultatus.</t>
        </r>
      </text>
    </comment>
  </commentList>
</comments>
</file>

<file path=xl/comments3.xml><?xml version="1.0" encoding="utf-8"?>
<comments xmlns="http://schemas.openxmlformats.org/spreadsheetml/2006/main">
  <authors>
    <author>Simonas Lekys</author>
  </authors>
  <commentList>
    <comment ref="G12" authorId="0" shapeId="0">
      <text>
        <r>
          <rPr>
            <sz val="9"/>
            <color indexed="81"/>
            <rFont val="Tahoma"/>
            <family val="2"/>
            <charset val="186"/>
          </rPr>
          <t>Tiesiogiai generaliniam direktoriui pavaldūs darbuotojai</t>
        </r>
      </text>
    </comment>
    <comment ref="I12" authorId="0" shapeId="0">
      <text>
        <r>
          <rPr>
            <sz val="9"/>
            <color indexed="81"/>
            <rFont val="Tahoma"/>
            <family val="2"/>
            <charset val="186"/>
          </rPr>
          <t>Tiesiogiai generaliniam direktoriui pavaldūs darbuotojai</t>
        </r>
      </text>
    </comment>
    <comment ref="H13" authorId="0" shapeId="0">
      <text>
        <r>
          <rPr>
            <sz val="9"/>
            <color indexed="81"/>
            <rFont val="Tahoma"/>
            <family val="2"/>
            <charset val="186"/>
          </rPr>
          <t>Nurodykite datą, jei valdyba veikė iki 2022.12.31</t>
        </r>
      </text>
    </comment>
    <comment ref="H14" authorId="0" shapeId="0">
      <text>
        <r>
          <rPr>
            <sz val="9"/>
            <color indexed="81"/>
            <rFont val="Tahoma"/>
            <family val="2"/>
            <charset val="186"/>
          </rPr>
          <t>Nurodykite datą, jei stebėtojų taryba veikė iki 2022.12.31</t>
        </r>
      </text>
    </comment>
    <comment ref="D17" authorId="0" shapeId="0">
      <text>
        <r>
          <rPr>
            <sz val="9"/>
            <color indexed="81"/>
            <rFont val="Tahoma"/>
            <family val="2"/>
            <charset val="186"/>
          </rPr>
          <t xml:space="preserve">Ataskaitiniu laikotarpiu atliktos ar apskaitytos investicijos į ilgalaikį turtą, t. y. įsigytas turtas, atitinkamu einamuoju periodu ilgalaikiam investiciniam projektui skirta suma
</t>
        </r>
      </text>
    </comment>
    <comment ref="G73" authorId="0" shapeId="0">
      <text>
        <r>
          <rPr>
            <sz val="9"/>
            <color indexed="81"/>
            <rFont val="Tahoma"/>
            <family val="2"/>
            <charset val="186"/>
          </rPr>
          <t xml:space="preserve">įskaičiuojant visas avarijas susijusias su vandens ir nuotekų infrastruktūros, valyklų gedimais
</t>
        </r>
      </text>
    </comment>
    <comment ref="I73" authorId="0" shapeId="0">
      <text>
        <r>
          <rPr>
            <sz val="9"/>
            <color indexed="81"/>
            <rFont val="Tahoma"/>
            <family val="2"/>
            <charset val="186"/>
          </rPr>
          <t xml:space="preserve">įskaičiuojant visas avarijas susijusias su vandens ir nuotekų infrastruktūros, valyklų gedimais
</t>
        </r>
      </text>
    </comment>
  </commentList>
</comments>
</file>

<file path=xl/comments4.xml><?xml version="1.0" encoding="utf-8"?>
<comments xmlns="http://schemas.openxmlformats.org/spreadsheetml/2006/main">
  <authors>
    <author>Simonas Lekys</author>
  </authors>
  <commentList>
    <comment ref="H14"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J14"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L14"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N14"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P14"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R14"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H30"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J30"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L30"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N30"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P30"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R30" authorId="0" shapeId="0">
      <text>
        <r>
          <rPr>
            <sz val="9"/>
            <color indexed="81"/>
            <rFont val="Tahoma"/>
            <family val="2"/>
            <charset val="186"/>
          </rPr>
          <t>Nurodykite sąnaudas arba pajamas, kurios yra dotuojamos ar kitaip kompensuojamos (pvz. skiriant savivaldybės biudžeto asignavimus, kuriais kompensuojamos patirtos sąnaudos)</t>
        </r>
      </text>
    </comment>
    <comment ref="H46"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J46"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L46"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N46"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P46"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R46"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H58"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J58"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L58"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N58"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P58"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 ref="R58" authorId="0" shapeId="0">
      <text>
        <r>
          <rPr>
            <sz val="9"/>
            <color indexed="81"/>
            <rFont val="Tahoma"/>
            <family val="2"/>
            <charset val="186"/>
          </rPr>
          <t>Nurodykite turtą, kuris dalyvauja vykdant specialųjį įpareigojimą, bet nėra įtrauktas į galutinį audituojamą balansą (t. y. užbalansinis), ar kitas į galutines finansines ataskaitas neįtraukiamas eilutes</t>
        </r>
      </text>
    </comment>
  </commentList>
</comments>
</file>

<file path=xl/comments5.xml><?xml version="1.0" encoding="utf-8"?>
<comments xmlns="http://schemas.openxmlformats.org/spreadsheetml/2006/main">
  <authors>
    <author>Sandra</author>
    <author>user</author>
    <author>k.lizdenis</author>
    <author>Simonas</author>
  </authors>
  <commentList>
    <comment ref="C10" authorId="0" shapeId="0">
      <text>
        <r>
          <rPr>
            <sz val="9"/>
            <color indexed="81"/>
            <rFont val="Tahoma"/>
            <family val="2"/>
            <charset val="186"/>
          </rPr>
          <t>Nurodykite įmonės direktoriaus (generalinio direktoriaus) vardą ir pavardę. Pareigų nurodyti nereikia.</t>
        </r>
      </text>
    </comment>
    <comment ref="C11" authorId="0" shapeId="0">
      <text>
        <r>
          <rPr>
            <sz val="9"/>
            <color indexed="81"/>
            <rFont val="Tahoma"/>
            <family val="2"/>
            <charset val="186"/>
          </rPr>
          <t>Nurodykite įmonės vyr. finansininko (vyr. buhalterio) vardą ir pavardę. Pareigų nurodyti nereikia.</t>
        </r>
      </text>
    </comment>
    <comment ref="B14" authorId="1" shapeId="0">
      <text>
        <r>
          <rPr>
            <sz val="9"/>
            <color indexed="81"/>
            <rFont val="Tahoma"/>
            <family val="2"/>
          </rPr>
          <t>Jei įmonės teisinė forma yra AB arba UAB, nurodykite penkis didžiausius bendrovės akcininkus; jei įmonės teisinė forma yra VĮ, šios dalies pildyti nereikia.</t>
        </r>
      </text>
    </comment>
    <comment ref="C14" authorId="2" shapeId="0">
      <text>
        <r>
          <rPr>
            <sz val="9"/>
            <color indexed="81"/>
            <rFont val="Tahoma"/>
            <family val="2"/>
          </rPr>
          <t>Įrašykite akcininko pavadinimą.</t>
        </r>
      </text>
    </comment>
    <comment ref="E14" authorId="0" shapeId="0">
      <text>
        <r>
          <rPr>
            <sz val="9"/>
            <color indexed="81"/>
            <rFont val="Tahoma"/>
            <family val="2"/>
            <charset val="186"/>
          </rPr>
          <t xml:space="preserve">Nurodykite, kokią išleistų akcijų dalį atitinkamas akcininkas valdė nurodytą dieną (pvz.: jeigu vienas akcininkas valdo 12,34 proc., į laukelį įrašykite „12,34“).
</t>
        </r>
        <r>
          <rPr>
            <b/>
            <sz val="9"/>
            <color indexed="81"/>
            <rFont val="Tahoma"/>
            <family val="2"/>
            <charset val="186"/>
          </rPr>
          <t>Akcijų dalį nurodykite šimtųjų tikslumu.</t>
        </r>
      </text>
    </comment>
    <comment ref="C58" authorId="0" shapeId="0">
      <text>
        <r>
          <rPr>
            <sz val="9"/>
            <color indexed="81"/>
            <rFont val="Tahoma"/>
            <family val="2"/>
            <charset val="186"/>
          </rPr>
          <t>Pildoma, jei įmonės balanse šis turtas pateikiamas atskirai nuo ilgalaikio ir trumpalaikio turto.</t>
        </r>
      </text>
    </comment>
    <comment ref="E58" authorId="0" shapeId="0">
      <text>
        <r>
          <rPr>
            <sz val="9"/>
            <color indexed="81"/>
            <rFont val="Tahoma"/>
            <family val="2"/>
            <charset val="186"/>
          </rPr>
          <t>Pildoma, jei įmonės balanse šis turtas pateikiamas atskirai nuo ilgalaikio ir trumpalaikio turto.</t>
        </r>
      </text>
    </comment>
    <comment ref="C74" authorId="3" shapeId="0">
      <text>
        <r>
          <rPr>
            <sz val="9"/>
            <color indexed="81"/>
            <rFont val="Tahoma"/>
            <family val="2"/>
          </rPr>
          <t xml:space="preserve">Į šią sumą turi būti įtraukti ilgalaikiai nuomos įsipareigojimai
</t>
        </r>
      </text>
    </comment>
    <comment ref="E74" authorId="3" shapeId="0">
      <text>
        <r>
          <rPr>
            <sz val="9"/>
            <color indexed="81"/>
            <rFont val="Tahoma"/>
            <family val="2"/>
          </rPr>
          <t xml:space="preserve">Į šią sumą turi būti įtraukti ilgalaikiai nuomos įsipareigojimai
</t>
        </r>
      </text>
    </comment>
    <comment ref="C76" authorId="3" shapeId="0">
      <text>
        <r>
          <rPr>
            <sz val="9"/>
            <color indexed="81"/>
            <rFont val="Tahoma"/>
            <family val="2"/>
          </rPr>
          <t>Į šią sumą turi būti įtraukta nuomos įsipareigojimo einamųjų metų dalis.</t>
        </r>
      </text>
    </comment>
    <comment ref="E76" authorId="3" shapeId="0">
      <text>
        <r>
          <rPr>
            <sz val="9"/>
            <color indexed="81"/>
            <rFont val="Tahoma"/>
            <family val="2"/>
          </rPr>
          <t>Į šią sumą turi būti įtraukta nuomos įsipareigojimo einamųjų metų dalis.</t>
        </r>
      </text>
    </comment>
    <comment ref="C82" authorId="0" shapeId="0">
      <text>
        <r>
          <rPr>
            <sz val="9"/>
            <color indexed="81"/>
            <rFont val="Tahoma"/>
            <family val="2"/>
            <charset val="186"/>
          </rPr>
          <t>Pildoma, jei įmonės balanse šie įsipareigojimai pateikiami atskirai nuo ilgalaikių ir trumpalaikių įsipareigojimų.</t>
        </r>
      </text>
    </comment>
    <comment ref="E82" authorId="0" shapeId="0">
      <text>
        <r>
          <rPr>
            <sz val="9"/>
            <color indexed="81"/>
            <rFont val="Tahoma"/>
            <family val="2"/>
            <charset val="186"/>
          </rPr>
          <t>Pildoma, jei įmonės balanse šie įsipareigojimai pateikiami atskirai nuo ilgalaikių ir trumpalaikių įsipareigojimų.</t>
        </r>
      </text>
    </comment>
    <comment ref="B86" authorId="0" shapeId="0">
      <text>
        <r>
          <rPr>
            <sz val="9"/>
            <color indexed="81"/>
            <rFont val="Tahoma"/>
            <family val="2"/>
            <charset val="186"/>
          </rPr>
          <t>Jei balansas susibalansuoja, matysite žodį „Balansas“; jei nesibalansuoja - matysite disbalanso dydį (skirtumą).</t>
        </r>
      </text>
    </comment>
    <comment ref="C98" authorId="0" shapeId="0">
      <text>
        <r>
          <rPr>
            <sz val="9"/>
            <color indexed="81"/>
            <rFont val="Tahoma"/>
            <family val="2"/>
            <charset val="186"/>
          </rPr>
          <t xml:space="preserve">Nurodomi už ataskaitinio laikotarpio rezultatus </t>
        </r>
        <r>
          <rPr>
            <u/>
            <sz val="9"/>
            <color indexed="81"/>
            <rFont val="Tahoma"/>
            <family val="2"/>
            <charset val="186"/>
          </rPr>
          <t>paskirti dividendai (pelno įmokos)</t>
        </r>
        <r>
          <rPr>
            <sz val="9"/>
            <color indexed="81"/>
            <rFont val="Tahoma"/>
            <family val="2"/>
            <charset val="186"/>
          </rPr>
          <t xml:space="preserve">, o ne faktiškai ataskaitiniu laikotarpiu išmokėti dividendai (pelno įmokos) už ankstesnio laikotarpio rezultatus
</t>
        </r>
      </text>
    </comment>
    <comment ref="E98" authorId="0" shapeId="0">
      <text>
        <r>
          <rPr>
            <sz val="9"/>
            <color indexed="81"/>
            <rFont val="Tahoma"/>
            <family val="2"/>
            <charset val="186"/>
          </rPr>
          <t xml:space="preserve">Nurodomi už ataskaitinio laikotarpio rezultatus </t>
        </r>
        <r>
          <rPr>
            <u/>
            <sz val="9"/>
            <color indexed="81"/>
            <rFont val="Tahoma"/>
            <family val="2"/>
            <charset val="186"/>
          </rPr>
          <t>paskirti dividendai (pelno įmokos)</t>
        </r>
        <r>
          <rPr>
            <sz val="9"/>
            <color indexed="81"/>
            <rFont val="Tahoma"/>
            <family val="2"/>
            <charset val="186"/>
          </rPr>
          <t xml:space="preserve">, o ne faktiškai ataskaitiniu laikotarpiu išmokėti dividendai (pelno įmokos) už ankstesnio laikotarpio rezultatus
</t>
        </r>
      </text>
    </comment>
    <comment ref="C101" authorId="0" shapeId="0">
      <text>
        <r>
          <rPr>
            <sz val="9"/>
            <color indexed="81"/>
            <rFont val="Tahoma"/>
            <family val="2"/>
            <charset val="186"/>
          </rPr>
          <t>Bendras darbuotojų (darbo sutarčių) skaičius; įskaičiuojami visi darbuotojai, įskaitant ir vadovus.</t>
        </r>
      </text>
    </comment>
    <comment ref="E101" authorId="0" shapeId="0">
      <text>
        <r>
          <rPr>
            <sz val="9"/>
            <color indexed="81"/>
            <rFont val="Tahoma"/>
            <family val="2"/>
            <charset val="186"/>
          </rPr>
          <t>Bendras darbuotojų (darbo sutarčių) skaičius; įskaičiuojami visi darbuotojai, įskaitant ir vadovus.</t>
        </r>
      </text>
    </comment>
    <comment ref="C113" authorId="0" shapeId="0">
      <text>
        <r>
          <rPr>
            <sz val="9"/>
            <color indexed="81"/>
            <rFont val="Tahoma"/>
            <family val="2"/>
            <charset val="186"/>
          </rPr>
          <t xml:space="preserve">Data, kai atsakingas asmuo patvirtina duomenų tikrumą.
Data pateikiama formatu:
</t>
        </r>
        <r>
          <rPr>
            <b/>
            <sz val="9"/>
            <color indexed="81"/>
            <rFont val="Tahoma"/>
            <family val="2"/>
            <charset val="186"/>
          </rPr>
          <t>2019-12-31</t>
        </r>
      </text>
    </comment>
    <comment ref="C115" authorId="0" shapeId="0">
      <text>
        <r>
          <rPr>
            <sz val="9"/>
            <color indexed="81"/>
            <rFont val="Tahoma"/>
            <family val="2"/>
            <charset val="186"/>
          </rPr>
          <t>Šie duomenys reikalingi tuo atveju, jeigu apibendrintą ataskaitą rengiantys asmenys norėtų pasitikslinti/sužinoti daugiau informacijos apie įmonės veiklos rezultatus.</t>
        </r>
      </text>
    </comment>
  </commentList>
</comments>
</file>

<file path=xl/sharedStrings.xml><?xml version="1.0" encoding="utf-8"?>
<sst xmlns="http://schemas.openxmlformats.org/spreadsheetml/2006/main" count="1632" uniqueCount="600">
  <si>
    <t>UAB „Akmenės vandenys“</t>
  </si>
  <si>
    <t>Uždaroji akcinė bendrovė (UAB)</t>
  </si>
  <si>
    <t>UAB „Naujosios Akmenės komunalininkas“</t>
  </si>
  <si>
    <t>UAB Naujosios Akmenės autobusų parkas</t>
  </si>
  <si>
    <t>UAB „Dzūkijos vandenys“</t>
  </si>
  <si>
    <t>Viešinamos informacijos apie savivaldybių valdomų įmonių ir jų dukterinių bendrovių veiklą ir rezultatus forma</t>
  </si>
  <si>
    <t>UAB „Alytaus šilumos tinklai“</t>
  </si>
  <si>
    <t>SĮ Alytaus telekinas</t>
  </si>
  <si>
    <t>Įmonės pavadinimas</t>
  </si>
  <si>
    <t>UAB „Alytaus butų ūkis“</t>
  </si>
  <si>
    <t>Teisinė forma</t>
  </si>
  <si>
    <t>Akcinė bendrovė (AB)</t>
  </si>
  <si>
    <t>reorganizuojamas</t>
  </si>
  <si>
    <t>UAB Alytaus regiono atliekų tvarkymo centras</t>
  </si>
  <si>
    <t>Įmonės kodas</t>
  </si>
  <si>
    <t>dalyvaujantis reorganizavime</t>
  </si>
  <si>
    <t>SĮ „Simno komunalininkas“</t>
  </si>
  <si>
    <t>Įmonės įsteigimo data</t>
  </si>
  <si>
    <t>Savivaldybės įmonė (SĮ)</t>
  </si>
  <si>
    <t>pertvarkomas</t>
  </si>
  <si>
    <t>UAB „Anykščių vandenys“</t>
  </si>
  <si>
    <t>Sektorius, kuriame veikia įmonė</t>
  </si>
  <si>
    <t>restruktūrizuojamas</t>
  </si>
  <si>
    <t>UAB Anykščių komunalinis ūkis</t>
  </si>
  <si>
    <t>bankrutuojantis</t>
  </si>
  <si>
    <t>UAB „Anykščių šiluma“</t>
  </si>
  <si>
    <t>Įmonės direktorius (generalinis direktorius)</t>
  </si>
  <si>
    <t xml:space="preserve">Komunalinės paslaugos: vanduo (nurodyti laukelyje žemiau, ar įmonė tik nuomoja infrastruktūrą, ar pati teikia paslaugas galutiniams vartotojams) </t>
  </si>
  <si>
    <t>bankrutavęs</t>
  </si>
  <si>
    <t>UAB „Birštono vandentiekis“</t>
  </si>
  <si>
    <t>Įmonės vyr. finansininkas (vyr. buhalteris)</t>
  </si>
  <si>
    <t>Komunalinės paslaugos: šilumos tinklai (nurodyti laukelyje žemiau, ar įmonė tik nuomoja infrastruktūrą, ar pati teikia paslaugas galutiniams vartotojams)</t>
  </si>
  <si>
    <t>likviduojamas</t>
  </si>
  <si>
    <t>UAB „Birštono šiluma“</t>
  </si>
  <si>
    <t>Butų ūkiai</t>
  </si>
  <si>
    <t>inicijuojantis Europos bendrovės steigimą jungimo būdu</t>
  </si>
  <si>
    <t>AB Birštono sanatorija „Versmė“</t>
  </si>
  <si>
    <t>Lentelės užpildymo dieną</t>
  </si>
  <si>
    <t>Komunalinės paslaugos: kita (nurodykite laukelyje žemiau)</t>
  </si>
  <si>
    <t>inicijuojantis Europos bendrovės steigimą valdymo (holdingo) būdu</t>
  </si>
  <si>
    <t>SĮ Biržų agrolaboratorija</t>
  </si>
  <si>
    <t>Akcininkų sąrašas</t>
  </si>
  <si>
    <t>10 didžiausių akcininkų</t>
  </si>
  <si>
    <t>Valdoma akcijų dalis</t>
  </si>
  <si>
    <t>Atliekos ir šalinimo paslaugos</t>
  </si>
  <si>
    <t>Europos bendrovė, kurios buveinė perkeliama</t>
  </si>
  <si>
    <t>UAB Biržų autobusų parkas</t>
  </si>
  <si>
    <t>Akcininkas Nr.1</t>
  </si>
  <si>
    <t>Viešasis transportas</t>
  </si>
  <si>
    <t>dalyvaujantis atskyrime</t>
  </si>
  <si>
    <t>UAB „Biržų šilumos tinklai“</t>
  </si>
  <si>
    <t>Akcininkas Nr.2</t>
  </si>
  <si>
    <t>Kitos transporto paslaugos</t>
  </si>
  <si>
    <t>-</t>
  </si>
  <si>
    <t>UAB „Biržų vandenys“</t>
  </si>
  <si>
    <t>Akcininkas Nr.3</t>
  </si>
  <si>
    <t>Statyba ir architektūra</t>
  </si>
  <si>
    <t>AB „Druskininkų šilumos tinklai“</t>
  </si>
  <si>
    <t>Akcininkas Nr.4</t>
  </si>
  <si>
    <t>Sveikatos priežiūros paslaugos</t>
  </si>
  <si>
    <t>UAB „Druskininkų vandenys“</t>
  </si>
  <si>
    <t>Akcininkas Nr.5</t>
  </si>
  <si>
    <t>Leidyba</t>
  </si>
  <si>
    <t>UAB „Druskininkų sveikatinimo ir poilsio centras AQUA“</t>
  </si>
  <si>
    <t>Akcininkas Nr.6</t>
  </si>
  <si>
    <t>Kita (nurodyti laukelyje žemiau pagrindines veiklos sritis)</t>
  </si>
  <si>
    <t>UAB „Druskininkų butų ūkis“</t>
  </si>
  <si>
    <t>Akcininkas Nr.7</t>
  </si>
  <si>
    <t>UAB Elektrėnų autobusų parkas</t>
  </si>
  <si>
    <t>Akcininkas Nr.8</t>
  </si>
  <si>
    <t>UAB „Elektrėnų komunalinis ūkis“</t>
  </si>
  <si>
    <t>Akcininkas Nr.9</t>
  </si>
  <si>
    <t>UAB Ignalinos autobusų parkas</t>
  </si>
  <si>
    <t>Akcininkas Nr.10</t>
  </si>
  <si>
    <t>UAB „Didžiasalio komunalinės paslaugos“</t>
  </si>
  <si>
    <t>Kiti akcininkai</t>
  </si>
  <si>
    <t>Kitų akcininkų valdoma dalis</t>
  </si>
  <si>
    <t>UAB Ignalinos butų ūkis</t>
  </si>
  <si>
    <t>Savivaldybei priklausanti dalis (%)</t>
  </si>
  <si>
    <t>UAB Ignalinos šilumos tinklai</t>
  </si>
  <si>
    <t>Turtines ir neturtines teisės ir pareigas įmonėje / bendrovėje įgyvendinanti institucija (arba didžiausią akcijų dalį valdanti institucija)</t>
  </si>
  <si>
    <t>UAB „Jonavos paslaugos“</t>
  </si>
  <si>
    <t>Ar bendrovė turi kontroliuojamų įmonių? (pildo tik akcinės bendrovės ir uždarosios akcinės bendrovės)</t>
  </si>
  <si>
    <t>UAB „Jonavos vandenys“</t>
  </si>
  <si>
    <t>Nurodykite bendrovės kontroliuojamas įmones (pildoma, jei bendrovė turi kontroliuojamų įmonių)</t>
  </si>
  <si>
    <t>UAB „Jonavos autobusai“</t>
  </si>
  <si>
    <t>UAB „Jonavos šilumos tinklai“</t>
  </si>
  <si>
    <t>LENTELĖSE DUOMENYS PATEIKIAMI TŪKSTANČIAIS EURŲ (JEI NENURODYTA KITAIP), VIENO SKAIČIAUS PO KABLELIO TIKSLUMU</t>
  </si>
  <si>
    <t>UAB „Jonavos knyga“</t>
  </si>
  <si>
    <t>Kur įmanoma, duomenys pateikiami augimo (agregavimo) principu</t>
  </si>
  <si>
    <t>UAB „Joniškio vandenys“</t>
  </si>
  <si>
    <r>
      <t xml:space="preserve">Jei įmonė turi kontroliuojamų įmonių, pateikiami </t>
    </r>
    <r>
      <rPr>
        <b/>
        <u/>
        <sz val="9"/>
        <rFont val="Calibri"/>
        <family val="2"/>
        <charset val="186"/>
      </rPr>
      <t xml:space="preserve">konsoliduoti įmonių grupės </t>
    </r>
    <r>
      <rPr>
        <b/>
        <sz val="9"/>
        <rFont val="Calibri"/>
        <family val="2"/>
      </rPr>
      <t>duomenys</t>
    </r>
  </si>
  <si>
    <t>UAB „Joniškio butų ūkis“</t>
  </si>
  <si>
    <t>Lentelėse turi būti pateikiami audituoti metiniai duomenys</t>
  </si>
  <si>
    <t>UAB „Joniškio autobusų parkas“</t>
  </si>
  <si>
    <t>Pelno (nuostolių) ataskaita</t>
  </si>
  <si>
    <t>UAB „Jurbarko komunalininkas“</t>
  </si>
  <si>
    <t>Pardavimo pajamos</t>
  </si>
  <si>
    <t>UAB „Jurbarko autobusų parkas“</t>
  </si>
  <si>
    <t>Pardavimo savikaina</t>
  </si>
  <si>
    <t>UAB „Jurbarko vandenys“</t>
  </si>
  <si>
    <t>Bendrasis pelnas (nuostoliai)</t>
  </si>
  <si>
    <t>SĮ „Jurbarko planas“</t>
  </si>
  <si>
    <t>Pardavimo sąnaudos</t>
  </si>
  <si>
    <t>UAB „Kaišiadorių vandenys“</t>
  </si>
  <si>
    <t>Bendrosios ir administracinės sąnaudos</t>
  </si>
  <si>
    <t>UAB „Kaišiadorių šiluma“</t>
  </si>
  <si>
    <t>Veiklos pelnas (nuostoliai)</t>
  </si>
  <si>
    <t>SĮ „Kaišiadorių paslaugos“</t>
  </si>
  <si>
    <t>Dotacijos, susijusios su pajamomis</t>
  </si>
  <si>
    <t>UAB „Kalvarijos komunalininkas“</t>
  </si>
  <si>
    <t>Kitos veiklos rezultatai</t>
  </si>
  <si>
    <t>AB „Kauno energija“</t>
  </si>
  <si>
    <t>Finansinė ir investicinė veikla</t>
  </si>
  <si>
    <t>UAB „Kauno autobusai“</t>
  </si>
  <si>
    <t>Pajamos</t>
  </si>
  <si>
    <t>UAB „Kauno vandenys“</t>
  </si>
  <si>
    <t>Sąnaudos</t>
  </si>
  <si>
    <t>UAB „Kauno švara“</t>
  </si>
  <si>
    <t>Pelnas (nuostoliai) prieš apmokestinimą</t>
  </si>
  <si>
    <t>UAB „Kauno gatvių apšvietimas“</t>
  </si>
  <si>
    <t>Pelno mokestis</t>
  </si>
  <si>
    <t>UAB „Stoties turgus“</t>
  </si>
  <si>
    <t>Grynasis pelnas (nuostoliai)</t>
  </si>
  <si>
    <t>UAB „Centrinis knygynas“</t>
  </si>
  <si>
    <t>UAB „Laboratorinių bandymų centras“</t>
  </si>
  <si>
    <t>UAB Kauno butų ūkis</t>
  </si>
  <si>
    <t>Balansas</t>
  </si>
  <si>
    <t>SĮ „Kapinių priežiūra“</t>
  </si>
  <si>
    <t>Nematerialusis turtas</t>
  </si>
  <si>
    <t>SĮ „Kauno planas“</t>
  </si>
  <si>
    <t>Materialusis turtas</t>
  </si>
  <si>
    <t>UAB „Giraitės vandenys“</t>
  </si>
  <si>
    <t>Finansinis turtas</t>
  </si>
  <si>
    <t>UAB Komunalinių paslaugų centras</t>
  </si>
  <si>
    <t>Kitas ilgalaikis turtas</t>
  </si>
  <si>
    <t>UAB „Kazlų Rūdos šilumos tinklai“</t>
  </si>
  <si>
    <t>Ilgalaikis turtas</t>
  </si>
  <si>
    <t>UAB „Kėdbusas“</t>
  </si>
  <si>
    <t>UAB „Kėdainių butai“</t>
  </si>
  <si>
    <t>Atsargos</t>
  </si>
  <si>
    <t>UAB „Kėdainių vandenys“</t>
  </si>
  <si>
    <t>Per vienerius metus gautinos sumos</t>
  </si>
  <si>
    <t>UAB „Kelmės vanduo“</t>
  </si>
  <si>
    <t>Kitas trumpalaikis turtas</t>
  </si>
  <si>
    <t>UAB „Kelmės autobusų parkas“</t>
  </si>
  <si>
    <t>Pinigai ir pinigų ekvivalentai</t>
  </si>
  <si>
    <t>UAB Kelmės vietinis ūkis</t>
  </si>
  <si>
    <t>Trumpalaikis turtas</t>
  </si>
  <si>
    <t>AB „Klaipėdos vanduo“</t>
  </si>
  <si>
    <t>Ateinančių laikotarpių sąnaudos ir sukauptos pajamos</t>
  </si>
  <si>
    <t>AB „Klaipėdos energija“</t>
  </si>
  <si>
    <t>UAB Klaipėdos regiono atliekų tvarkymo centras</t>
  </si>
  <si>
    <t>Ilgalaikis turtas, laikomas pardavimui</t>
  </si>
  <si>
    <t>UAB „Klaipėdos autobusų parkas“</t>
  </si>
  <si>
    <t>Turto iš viso</t>
  </si>
  <si>
    <t>UAB „Naujasis turgus“</t>
  </si>
  <si>
    <t>Kapitalas (jeigu įmonės teisinė forma yra AB ar UAB) / Įmonės savininko kapitalas (jeigu įmonės teisinė forma yra SĮ)</t>
  </si>
  <si>
    <t>UAB „Vildmina“</t>
  </si>
  <si>
    <t>-Iš jo: Įstatinio (pasirašytojo) kapitalo dalis</t>
  </si>
  <si>
    <t>UAB „Debreceno vaistinė“</t>
  </si>
  <si>
    <t>Turtą, kuris pagal įstatymus gali būti tik valstybės nuosavybė, atitinkantis kapitalas</t>
  </si>
  <si>
    <t>UAB „Klaipėdos rajono energija“ </t>
  </si>
  <si>
    <t>Centralizuotai valdomą valstybės turtą atitinkantis kapitalas</t>
  </si>
  <si>
    <t>UAB „Gargždų turgus“ </t>
  </si>
  <si>
    <t>Akcijų priedai</t>
  </si>
  <si>
    <t>SĮ „Kretingos komunalininkas“</t>
  </si>
  <si>
    <t>Perkainojimo rezervas (rezultatai)</t>
  </si>
  <si>
    <t>UAB „Kretingos vandenys“</t>
  </si>
  <si>
    <t>Rezervai</t>
  </si>
  <si>
    <t>UAB Kretingos autobusų parkas</t>
  </si>
  <si>
    <t>-Iš jų: Privalomasis rezervas</t>
  </si>
  <si>
    <t>UAB „Kretingos turgus“</t>
  </si>
  <si>
    <t>Nepaskirstytasis pelnas (nuostoliai)</t>
  </si>
  <si>
    <t>UAB Kretingos šilumos tinklai</t>
  </si>
  <si>
    <t>Nuosavas kapitalas</t>
  </si>
  <si>
    <t>UAB „Kupiškio autobusų parkas“</t>
  </si>
  <si>
    <t>UAB „Kupiškio komunalininkas“</t>
  </si>
  <si>
    <t>Dotacijos, subsidijos</t>
  </si>
  <si>
    <t>UAB „Kupiškio vandenys“</t>
  </si>
  <si>
    <t>UAB „Lazdijų šiluma“</t>
  </si>
  <si>
    <t>Atidėjiniai</t>
  </si>
  <si>
    <t>UAB ,,Lazdijų paslaugos“</t>
  </si>
  <si>
    <t>UAB „Lazdijų vanduo“</t>
  </si>
  <si>
    <t>Po vienų metų mokėtinos sumos ir kiti ilgalaikiai įsipareigojimai</t>
  </si>
  <si>
    <t>UAB „Marijampolės autobusų parkas“</t>
  </si>
  <si>
    <t>-Iš jų: Ilgalaikės finansinės skolos</t>
  </si>
  <si>
    <t>UAB „Marijampolės šilumos tinklai“</t>
  </si>
  <si>
    <t>Per vienus metus mokėtinos sumos ir kiti trumpalaikiai įsipareigojimai</t>
  </si>
  <si>
    <t>UAB „Sūduvos vandenys“</t>
  </si>
  <si>
    <t>-Iš jų: Ilgalaikių finansinių skolų einamųjų metų dalis</t>
  </si>
  <si>
    <t>UAB „Marijampolės butų ūkis“</t>
  </si>
  <si>
    <t xml:space="preserve"> Trumpalaikės finansinės skolos</t>
  </si>
  <si>
    <t>UAB Marijampolės apskrities atliekų tvarkymo centras</t>
  </si>
  <si>
    <t>Mokėtinos sumos ir kiti įsipareigojimai</t>
  </si>
  <si>
    <t>UAB „Mažeikių šilumos tinklai“</t>
  </si>
  <si>
    <t>UAB „Mažeikių vandenys“</t>
  </si>
  <si>
    <t>Sukauptos sąnaudos ir ateinančių laikotarpių pajamos</t>
  </si>
  <si>
    <t>UAB „Telšių regiono atliekų tvarkymo centras“</t>
  </si>
  <si>
    <t>UAB „Tavo pastogė“</t>
  </si>
  <si>
    <t>Įsipareigojimai, susiję su ilgalaikiu turtu, laikomu pardavimui</t>
  </si>
  <si>
    <t>UAB „Mažeikių autobusų parkas“</t>
  </si>
  <si>
    <t>UAB „Mažeikių komunalinis ūkis“</t>
  </si>
  <si>
    <t>Nuosavo kapitalo ir įsipareigojimų iš viso</t>
  </si>
  <si>
    <t>UAB Molėtų autobusų parkas</t>
  </si>
  <si>
    <t>UAB „Molėtų šiluma“</t>
  </si>
  <si>
    <t>Ar balansas susibalansuoja?</t>
  </si>
  <si>
    <t>UAB Molėtų švara</t>
  </si>
  <si>
    <t>UAB Molėtų vanduo</t>
  </si>
  <si>
    <t>Įmonės teisės ir įsipareigojimai, nenurodyti balanse</t>
  </si>
  <si>
    <t>UAB „Neringos komunalininkas“</t>
  </si>
  <si>
    <t>UAB „Neringos energija“</t>
  </si>
  <si>
    <t>Kita informacija</t>
  </si>
  <si>
    <t>UAB „Neringos vanduo“</t>
  </si>
  <si>
    <t>Nusidėvėjimas ir amortizacija, įskaičiuoti į ataskaitinio laikotarpio pelno (nuostolių) ataskaitą</t>
  </si>
  <si>
    <t>Taip</t>
  </si>
  <si>
    <t>UAB „Pagėgių komunalinis ūkis“</t>
  </si>
  <si>
    <t>Investicijos į ilgalaikį turtą</t>
  </si>
  <si>
    <t>Ne</t>
  </si>
  <si>
    <t>UAB „Pakruojo komunalininkas“</t>
  </si>
  <si>
    <t>Paskirstytinasis pelnas (nuostoliai) (iš kurio paskiriami dividendai ar pelno įmoka)</t>
  </si>
  <si>
    <t>UAB „Pakruojo šiluma“</t>
  </si>
  <si>
    <t>Skirstant ataskaitinio laikotarpio pelną akcininkams paskirti dividendai (arba savininkui paskirta pelno įmoka, jei pildoma SĮ)</t>
  </si>
  <si>
    <t>UAB „Pakruojo vandentiekis“</t>
  </si>
  <si>
    <t>AB „Pakruojo autotransportas“</t>
  </si>
  <si>
    <t>UAB „Palangos vandenys“</t>
  </si>
  <si>
    <t>UAB „Palangos komunalinis ūkis“</t>
  </si>
  <si>
    <t>UAB „Palangos šilumos tinklai“</t>
  </si>
  <si>
    <t>Informacija apie darbuotojus</t>
  </si>
  <si>
    <t>Darbuotojų skaičius laikotarpio pabaigoje</t>
  </si>
  <si>
    <t>Iš jų: administracijos darbuotojų skaičius laikotarpio pabaigoje</t>
  </si>
  <si>
    <t>AB „Panevėžio specialus autotransportas“</t>
  </si>
  <si>
    <t>Bendros darbo apmokėjimo lėšos</t>
  </si>
  <si>
    <t>UAB „Panevėžio autobusų parkas“</t>
  </si>
  <si>
    <r>
      <rPr>
        <b/>
        <i/>
        <sz val="9"/>
        <color indexed="10"/>
        <rFont val="Calibri"/>
        <family val="2"/>
        <charset val="186"/>
      </rPr>
      <t>Pastaba:</t>
    </r>
    <r>
      <rPr>
        <i/>
        <sz val="9"/>
        <rFont val="Calibri"/>
        <family val="2"/>
      </rPr>
      <t xml:space="preserve"> įskaitant darbuotojo mokamus SODROS mokesčius, tačiau neįskaitant darbdavio mokamų SODROS mokesčių.</t>
    </r>
  </si>
  <si>
    <t>AB „Panevėžio butų ūkis“</t>
  </si>
  <si>
    <t>Pastabos</t>
  </si>
  <si>
    <t>UAB „Panevėžio gatvės“</t>
  </si>
  <si>
    <t>Jei turite pastabų dėl užpildytos informacijos, pateikite jas čia:</t>
  </si>
  <si>
    <t>UAB „Grauduva“</t>
  </si>
  <si>
    <t>UAB „Panevėžio būstas“</t>
  </si>
  <si>
    <t>UAB Panevėžio regiono atliekų tvarkymo centras</t>
  </si>
  <si>
    <t>UAB „Kuršėnų vandenys“</t>
  </si>
  <si>
    <t>Informacija apie lentelės duomenų tikrumą patvirtinantį asmenį</t>
  </si>
  <si>
    <t>UAB „Pasvalio vandenys“</t>
  </si>
  <si>
    <t>Lentelės duomenų patvirtinimo data</t>
  </si>
  <si>
    <t>UAB „Pasvalio autobusų parkas“</t>
  </si>
  <si>
    <t>Atsakingas asmuo (vardas, pavardė, pareigos)</t>
  </si>
  <si>
    <t>UAB „Pasvalio knygos“</t>
  </si>
  <si>
    <t>Atsakingo asmens kontaktiniai duomenys (telefono nr. ir elektroninio pašto adresas)</t>
  </si>
  <si>
    <t>UAB „Pasvalio butų ūkis“</t>
  </si>
  <si>
    <t xml:space="preserve">Atsakingo asmens parašas (reikalingas tik skenuotoje versijoje) arba elektroninis parašas </t>
  </si>
  <si>
    <t>SĮ „Plungės būstas“</t>
  </si>
  <si>
    <t>UAB „Plungės autobusų parkas“</t>
  </si>
  <si>
    <t>UAB „Plungės šilumos tinklai“</t>
  </si>
  <si>
    <t>UAB „Plungės vandenys“</t>
  </si>
  <si>
    <t>AB „Prienų šilumos tinklai“</t>
  </si>
  <si>
    <t>UAB „Prienų vandenys“</t>
  </si>
  <si>
    <t>UAB „Prienų butų ūkis“</t>
  </si>
  <si>
    <t>UAB „Radviliškio šiluma“</t>
  </si>
  <si>
    <t>UAB „Radviliškio vanduo“</t>
  </si>
  <si>
    <t>UAB „Raseinių šilumos tinklai“</t>
  </si>
  <si>
    <t>UAB „Raseinių vandenys“</t>
  </si>
  <si>
    <t>UAB „Raseinių autobusų parkas“</t>
  </si>
  <si>
    <t>UAB „Raseinių komunalinės paslaugos“</t>
  </si>
  <si>
    <t>UAB „Rietavo komunalinis ūkis“</t>
  </si>
  <si>
    <t>UAB „Rokiškio vandenys“</t>
  </si>
  <si>
    <t>UAB „Rokiškio autobusų parkas“</t>
  </si>
  <si>
    <t>AB „Rokiškio komunalininkas“</t>
  </si>
  <si>
    <t>UAB „Skuodo šiluma“</t>
  </si>
  <si>
    <t>UAB „Skuodo vandenys“</t>
  </si>
  <si>
    <t>UAB „Skuodo autobusai“</t>
  </si>
  <si>
    <t>UAB „Šakių šilumos tinklai“</t>
  </si>
  <si>
    <t>UAB „Šakių vandenys“</t>
  </si>
  <si>
    <t>UAB „Šakių autobusų parkas“</t>
  </si>
  <si>
    <t>UAB „Šakių laidotuvių namai“</t>
  </si>
  <si>
    <t>UAB „Šalčininkų autobusų parkas“</t>
  </si>
  <si>
    <t>UAB „Eišiškių komunalinis ūkis“</t>
  </si>
  <si>
    <t>UAB „Tvarkyba“</t>
  </si>
  <si>
    <t>UAB „Šalčininkų šilumos tinklai“</t>
  </si>
  <si>
    <t>UAB „Šiaulių vandenys“</t>
  </si>
  <si>
    <t>UAB „Busturas“</t>
  </si>
  <si>
    <t>AB „Šiaulių energija“</t>
  </si>
  <si>
    <t>UAB „Šiaulių gatvių apšvietimas“</t>
  </si>
  <si>
    <t>UAB Pabalių turgus</t>
  </si>
  <si>
    <t>UAB „Saulės dominija“</t>
  </si>
  <si>
    <t>SĮ Šiaulių oro uostas</t>
  </si>
  <si>
    <t>UAB Kuršėnų komunalinis ūkis</t>
  </si>
  <si>
    <t>UAB Kuršėnų autobusų parkas</t>
  </si>
  <si>
    <t>UAB „Šilalės vandenys“</t>
  </si>
  <si>
    <t>UAB „Šilalės šilumos tinklai“</t>
  </si>
  <si>
    <t>UAB „Šilalės autobusų parkas“</t>
  </si>
  <si>
    <t>UAB „Gedmina“</t>
  </si>
  <si>
    <t>UAB „Šilutės šilumos tinklai“</t>
  </si>
  <si>
    <t>UAB „Šilutės vandenys“</t>
  </si>
  <si>
    <t>UAB „Šilutės autobusų parkas“</t>
  </si>
  <si>
    <t>UAB „Širvintų šiluma“</t>
  </si>
  <si>
    <t>UAB „Širvintų vandenys“</t>
  </si>
  <si>
    <t>UAB „Širvintų knygynas“</t>
  </si>
  <si>
    <t>UAB „Širvintos verslui ir laisvalaikiui“</t>
  </si>
  <si>
    <t>UAB „Širvintų autobusų parkas“</t>
  </si>
  <si>
    <t>UAB „Švenčionių švara“</t>
  </si>
  <si>
    <t>UAB „Pabradės komunalinis ūkis“</t>
  </si>
  <si>
    <t>SĮ „Švenčionių planas“</t>
  </si>
  <si>
    <t>UAB Tauragės autobusų parkas</t>
  </si>
  <si>
    <t>UAB Tauragės butų ūkis</t>
  </si>
  <si>
    <t>UAB „Tauragės vandenys“</t>
  </si>
  <si>
    <t>UAB Tauragės šilumos tinklai</t>
  </si>
  <si>
    <t>UAB „Dunokai“</t>
  </si>
  <si>
    <t>UAB Tauragės regiono atliekų tvarkymo centras</t>
  </si>
  <si>
    <t>UAB Telšių autobusų parkas</t>
  </si>
  <si>
    <t>UAB „Telšių vandenys“</t>
  </si>
  <si>
    <t>UAB „Telšių šilumos tinklai“</t>
  </si>
  <si>
    <t>SĮ Telšių butų ūkis</t>
  </si>
  <si>
    <t>UAB Trakų šilumos tinklai</t>
  </si>
  <si>
    <t>UAB „Trakų vandenys“</t>
  </si>
  <si>
    <t>UAB „Trakų paslaugos“</t>
  </si>
  <si>
    <t>UAB „Trakų autobusai“</t>
  </si>
  <si>
    <t>UAB „Ukmergės autobusų parkas“</t>
  </si>
  <si>
    <t>UAB „Ukmergės butų ūkis“</t>
  </si>
  <si>
    <t>UAB „Ukmergės šiluma“</t>
  </si>
  <si>
    <t>UAB „Ukmergės vandenys“</t>
  </si>
  <si>
    <t>UAB „Utenos šilumos tinklai“</t>
  </si>
  <si>
    <t>UAB „Utenos vandenys“</t>
  </si>
  <si>
    <t>UAB „Utenos butų ūkis“</t>
  </si>
  <si>
    <t>UAB „Utenos komunalininkas“</t>
  </si>
  <si>
    <t>UAB „Utenos autobusų parkas“</t>
  </si>
  <si>
    <t>UAB „Utenos regiono atliekų tvarkymo centras“</t>
  </si>
  <si>
    <t>UAB „Varėnos knyga“</t>
  </si>
  <si>
    <t>UAB „Varėnos šiluma“</t>
  </si>
  <si>
    <t>UAB „Varėnos vandenys“</t>
  </si>
  <si>
    <t>UAB „Varėnos autobusų parkas“</t>
  </si>
  <si>
    <t>UAB „Vilkaviškio vandenys“</t>
  </si>
  <si>
    <t>UAB „Vilkaviškio šilumos tinklai“</t>
  </si>
  <si>
    <t>UAB „Vilkaviškio komunalinis ūkis“</t>
  </si>
  <si>
    <t>UAB „Kybartų darna“</t>
  </si>
  <si>
    <t>UAB „Vilkaviškio architektūros biuras“</t>
  </si>
  <si>
    <t>UAB „Vilniaus vandenys“</t>
  </si>
  <si>
    <t>UAB „Vilniaus viešasis transportas“</t>
  </si>
  <si>
    <t>UAB „Grinda“</t>
  </si>
  <si>
    <t>UAB „Vilniaus vystymo kompanija“</t>
  </si>
  <si>
    <t>SĮ „Susisiekimo paslaugos“</t>
  </si>
  <si>
    <t>SĮ „Vilniaus miesto būstas“</t>
  </si>
  <si>
    <t>UAB „Vilniaus apšvietimas“</t>
  </si>
  <si>
    <t>UAB „VAATC“</t>
  </si>
  <si>
    <t>SĮ „Vilniaus atliekų sistemos administratorius“</t>
  </si>
  <si>
    <t>UAB „Nemenčinės komunalininkas“</t>
  </si>
  <si>
    <t>UAB „Nemėžio komunalininkas“</t>
  </si>
  <si>
    <t>SĮ Vilniaus rajono autobusų parkas</t>
  </si>
  <si>
    <t>UAB „Visagino būstas“</t>
  </si>
  <si>
    <t>UAB „Visagino energija“</t>
  </si>
  <si>
    <t>UAB „Zarasų vandenys“</t>
  </si>
  <si>
    <t>UAB „Zarasų autobusai“</t>
  </si>
  <si>
    <t>UAB „Zarasų būstas“</t>
  </si>
  <si>
    <t>Viešinamos informacijos apie savivaldybių valdomų įmonių veiklą ir rezultatus formos</t>
  </si>
  <si>
    <t>1 priedas</t>
  </si>
  <si>
    <t>Informacija apie savivaldybių valdomų įmonių veiklą ir rezultatus 2015 - 2016 metais</t>
  </si>
  <si>
    <t>Įmonės teisinis statusas</t>
  </si>
  <si>
    <t>Komunalinės paslaugos: kita</t>
  </si>
  <si>
    <t>5 didžiausi akcininkai</t>
  </si>
  <si>
    <t>Turtines ir neturtines teisės ir pareigas įmonėje/bendrovėje įgyvendinanti institucija (arba didžiausią akcijų dalį valdanti institucija)</t>
  </si>
  <si>
    <t>2015 metai</t>
  </si>
  <si>
    <t>2016 metai</t>
  </si>
  <si>
    <t>-Iš jo: Mažumai tenkanti grynojo pelno dalis (pildoma akcinių bendrovių/uždarųjų akcinių bendrovių, turinčių kontroliuojamų įmonių)</t>
  </si>
  <si>
    <t>Biologinis turtas</t>
  </si>
  <si>
    <t>Atsargos, išankstiniai apmokėjimai ir nebaigtos vykdyti sutartys</t>
  </si>
  <si>
    <t>Mažumai tenkanti nuosavo kapitalo dalis (pildoma tik akcinių bendrovių/uždarųjų akcinių bendrovių, turinčių kontroliuojamų įmonių)</t>
  </si>
  <si>
    <t>Atidėjimai</t>
  </si>
  <si>
    <t>Ilgalaikiai įsipareigojimai</t>
  </si>
  <si>
    <t>Trumpalaikiai įsipareigojimai</t>
  </si>
  <si>
    <t xml:space="preserve">             Trumpalaikės finansinės skolos</t>
  </si>
  <si>
    <t>Iš viso įsipareigojimų</t>
  </si>
  <si>
    <t>Viso disponuojamo nekilnojamojo turto plotas, kv. m.</t>
  </si>
  <si>
    <t xml:space="preserve"> </t>
  </si>
  <si>
    <t>Skirstant ataskaitinio laikotarpio pelną akcininkams paskirti dividendai (savininkui paskirta pelno įmoka, jei pildoma SĮ)</t>
  </si>
  <si>
    <t>Vidutinis sąlyginis darbuotojų skaičius per laikotarpį</t>
  </si>
  <si>
    <t>Atsakingo asmens parašas (reikalingas tik skenuotoje versijoje)</t>
  </si>
  <si>
    <t>INFORMACIJĄ PILDO TIK BENDROVĖS IR UŽDAROSIOS AKCINĖS BENDROVĖS</t>
  </si>
  <si>
    <t>Viešinamos informacijos apie savivaldybių valdomų įmonių ir jų dukterinių bendrovių veiklą ir rezultatus formos</t>
  </si>
  <si>
    <t>INFORMACIJA APIE SUTEIKTĄ PARAMĄ PATEIKIAMA TŪKSTANČIAIS EURŲ, VIENO SKAIČIAUS PO KABLELIO TIKSLUMU</t>
  </si>
  <si>
    <t>Informacija apie savivaldybių valdomų bendrovių suteiktą paramą</t>
  </si>
  <si>
    <t>Ne, parama nebuvo teikiama ir (ar) neplanuojama jos teikti</t>
  </si>
  <si>
    <t>Pateikite tikslią internetinės svetainės nuorodą, kurioje skelbiama informaciją apie suteiktą paramą</t>
  </si>
  <si>
    <t>Eil. Nr.</t>
  </si>
  <si>
    <t>Paramos gavėjas</t>
  </si>
  <si>
    <t>Paramos panaudojimo paskirtis</t>
  </si>
  <si>
    <t>Suteikta parama (tūkst. eurų)</t>
  </si>
  <si>
    <t>Jeigu turite pastabų dėl užpildytos informacijos, pateikite jas čia:</t>
  </si>
  <si>
    <t>2 priedas</t>
  </si>
  <si>
    <t>Viešinamos informacijos apie savivaldybių valdomų įmonių dukterinių bendrovių veiklą ir rezultatus forma</t>
  </si>
  <si>
    <t>Patronuojančioji įmonė</t>
  </si>
  <si>
    <t xml:space="preserve">LENTELĖSE DUOMENYS PATEIKIAMI TŪKSTANČIAIS EURŲ (JEI NENURODYTA KITAIP), VIENO SKAIČIAUS PO KABLELIO TIKSLUMU </t>
  </si>
  <si>
    <t>Per vienus metus gautinos sumos</t>
  </si>
  <si>
    <t>Trumpalaikės investicijos</t>
  </si>
  <si>
    <t>Įstatinis kapitalas</t>
  </si>
  <si>
    <r>
      <t xml:space="preserve">Paskirstytinasis pelnas (nuostoliai) </t>
    </r>
    <r>
      <rPr>
        <i/>
        <sz val="9"/>
        <rFont val="Calibri"/>
        <family val="2"/>
        <scheme val="minor"/>
      </rPr>
      <t>(iš kurio paskiriami dividendai)</t>
    </r>
  </si>
  <si>
    <t>Skirstant ataskaitinio laikotarpio pelną akcininkams paskirti dividendai</t>
  </si>
  <si>
    <t>Įmonės teisinė forma</t>
  </si>
  <si>
    <t>Jei turite komentarų dėl užpildytos informacijos, pateikite juos čia:</t>
  </si>
  <si>
    <t>Atsakingo asmens parašas arba elektroninis parašas (reikalingas tik skenuotoje versijoje)</t>
  </si>
  <si>
    <t xml:space="preserve"> - Autobusai</t>
  </si>
  <si>
    <t xml:space="preserve"> - Troleibusai</t>
  </si>
  <si>
    <t xml:space="preserve"> - vandens</t>
  </si>
  <si>
    <t xml:space="preserve"> - nuotekų</t>
  </si>
  <si>
    <t xml:space="preserve"> - išgauta</t>
  </si>
  <si>
    <t xml:space="preserve"> - realizuota</t>
  </si>
  <si>
    <t xml:space="preserve"> - išvalyta/sutvarkyta</t>
  </si>
  <si>
    <t xml:space="preserve"> - parduota</t>
  </si>
  <si>
    <t xml:space="preserve"> - netektys</t>
  </si>
  <si>
    <t xml:space="preserve"> - abonentai</t>
  </si>
  <si>
    <t xml:space="preserve"> - Regioniniai sąvartynai</t>
  </si>
  <si>
    <t xml:space="preserve"> - Didelių gabaritų atliekų surinkimo aikštelės</t>
  </si>
  <si>
    <t xml:space="preserve"> - Mechaninio biologinio apdorojimo įrenginiai</t>
  </si>
  <si>
    <t xml:space="preserve"> - Žaliųjų atliekų kompostavimo aikštelės</t>
  </si>
  <si>
    <t xml:space="preserve"> - vartotojai</t>
  </si>
  <si>
    <t>Rodiklis</t>
  </si>
  <si>
    <t>Iš viso įskaičiuota į įmonės finansines ataskaitas</t>
  </si>
  <si>
    <t>Komercinė dalis, įskaičiuota į įmonės finansines ataskaitas</t>
  </si>
  <si>
    <t>Įskaičiuojama į įmonės finansines ataskaitas</t>
  </si>
  <si>
    <t>Neįskaičiuojama į įmonės finansines ataskaitas</t>
  </si>
  <si>
    <t>Įsipareigojimai</t>
  </si>
  <si>
    <t>Iš jų – ilgalaikių ir trumpalaikių finansinių įsipareigojimų</t>
  </si>
  <si>
    <t>Įsipareigojimų ir nuosavo kapitalo iš viso</t>
  </si>
  <si>
    <t>Specialiųjų įpareigojimų dalis</t>
  </si>
  <si>
    <t>Bendrasis pelnas</t>
  </si>
  <si>
    <t>Veiklos pelnas</t>
  </si>
  <si>
    <t>Pelnas prieš apmokestinimą</t>
  </si>
  <si>
    <t>Grynasis pelnas</t>
  </si>
  <si>
    <t>Nusidėvėjimas ir amortizacija</t>
  </si>
  <si>
    <t xml:space="preserve"> - Autobusai iš viso</t>
  </si>
  <si>
    <t>Vandentvarka</t>
  </si>
  <si>
    <t>Papildomi duomenys</t>
  </si>
  <si>
    <t>Šilumos tinklai</t>
  </si>
  <si>
    <t>RATC</t>
  </si>
  <si>
    <t xml:space="preserve">         UAB „Kermošius"</t>
  </si>
  <si>
    <t xml:space="preserve">UAB „Ignalinos vanduo“ </t>
  </si>
  <si>
    <t xml:space="preserve">SĮ „Kompata“ </t>
  </si>
  <si>
    <t xml:space="preserve">     UAB „GO Energy LT“</t>
  </si>
  <si>
    <t xml:space="preserve">     UAB „Klaipėdos transportas“</t>
  </si>
  <si>
    <t xml:space="preserve">SĮ „Komunalinio turto valdymas“ </t>
  </si>
  <si>
    <t>AB „Vilniaus šilumos tinklai“</t>
  </si>
  <si>
    <t xml:space="preserve">     UAB „Vilniaus sporto projektai“</t>
  </si>
  <si>
    <t>UAB „Vilniaus planas“</t>
  </si>
  <si>
    <t>UAB „Visagino mechanizacija“</t>
  </si>
  <si>
    <t>Sektorius</t>
  </si>
  <si>
    <t>Kadencija įmonėje</t>
  </si>
  <si>
    <t>Kita</t>
  </si>
  <si>
    <t xml:space="preserve"> - Kitos</t>
  </si>
  <si>
    <t>Praėjęs ataskaitinis laikotarpis 2021 m.</t>
  </si>
  <si>
    <t>Ataskaitinis laikotarpis 2022 m.</t>
  </si>
  <si>
    <t>Informacija apie investicijas</t>
  </si>
  <si>
    <t>Investicijos pavadinimas</t>
  </si>
  <si>
    <t>Suma</t>
  </si>
  <si>
    <t>Aukščiausio lygmens vadovai, vnt</t>
  </si>
  <si>
    <t xml:space="preserve"> - Didžiausia investicijų suma, eur</t>
  </si>
  <si>
    <t xml:space="preserve"> - Antra pagal dydį investicijų suma, eur</t>
  </si>
  <si>
    <t xml:space="preserve"> - Trečia pagal dydį investicijų suma, eur</t>
  </si>
  <si>
    <t xml:space="preserve"> - Kitos investicijos, eur</t>
  </si>
  <si>
    <t>Elektros sunaudojimas</t>
  </si>
  <si>
    <t xml:space="preserve">   - iš jos: atsinaujinančios</t>
  </si>
  <si>
    <t xml:space="preserve">   - iš jos: neatsinaujinančios</t>
  </si>
  <si>
    <t>Rida, km</t>
  </si>
  <si>
    <t>Degalų sąnaudos, eur/km</t>
  </si>
  <si>
    <t>Pervežta keleivių, vnt</t>
  </si>
  <si>
    <t>Transporto parkas iš viso, vnt</t>
  </si>
  <si>
    <t xml:space="preserve">   - iš jų: Dyzeliniai</t>
  </si>
  <si>
    <t xml:space="preserve">   - iš jų: Dujiniai</t>
  </si>
  <si>
    <t xml:space="preserve">   - iš jų: Elektriniai</t>
  </si>
  <si>
    <t xml:space="preserve"> - Troleibusai iš viso</t>
  </si>
  <si>
    <t>Vidutinis transporto amžius, m</t>
  </si>
  <si>
    <t>Eksploatuojama infrastruktūra iš viso, km</t>
  </si>
  <si>
    <t>Vartotojų skaičius iš viso, vnt</t>
  </si>
  <si>
    <t>Avarijų skaičius per metus, vnt</t>
  </si>
  <si>
    <t>Vidutinė avarijos šalinimo trukmė, min</t>
  </si>
  <si>
    <t>Mokesčiai už aplikos teršimą ir nuslėptą taršą, eur</t>
  </si>
  <si>
    <t>Patiekta į tinklus iš viso, kWh</t>
  </si>
  <si>
    <t xml:space="preserve"> - iš jų: Pagaminta</t>
  </si>
  <si>
    <t xml:space="preserve"> - iš jų: Pirkta iš NŠG</t>
  </si>
  <si>
    <t xml:space="preserve"> - iš jų: Realizuota</t>
  </si>
  <si>
    <t xml:space="preserve"> - iš jų: Netektys</t>
  </si>
  <si>
    <t>Eksploatuojama infrastruktūra, vnt:</t>
  </si>
  <si>
    <t>Kaštai tenkantys vienam namų ūkiui per metus, eur</t>
  </si>
  <si>
    <t>Pelnas (nuostolis) sutvarkytai atliekų tonai (patekusių į sąvartyną), eur</t>
  </si>
  <si>
    <t>Ar įmonė pasitvirtinusi specialiųjų įpareigojimų apskaitos politiką?</t>
  </si>
  <si>
    <t>Ar specialieji įpareigojimai yra patvirtinti savivaldybės administracijos direktoriaus?</t>
  </si>
  <si>
    <t xml:space="preserve"> - įsigytos iš tiekėjų elektros sunaudojimas iš viso:</t>
  </si>
  <si>
    <t xml:space="preserve"> - įsigytos biržoje elektros sunaudojimas</t>
  </si>
  <si>
    <t xml:space="preserve"> - garantinio tiekimo elektros sunaudojimas (ESO)</t>
  </si>
  <si>
    <t xml:space="preserve"> - mišrus sunaudojimas</t>
  </si>
  <si>
    <t>Ar praėjusiu ataskaitiniu laikotarpiu 2021 m. bent vienam subjektui bendrovė suteikė paramą?</t>
  </si>
  <si>
    <t>Ar ataskaitiniu laikotarpiu 2022 m. bent vienam subjektui bendrovė suteikė paramą?</t>
  </si>
  <si>
    <t>Ar bendrovės interneto svetainėje skelbiama informacija apie ataskaitiniu laikotarpiu 2022 m. bendrovės suteiktą paramą?</t>
  </si>
  <si>
    <r>
      <rPr>
        <b/>
        <i/>
        <sz val="9"/>
        <color theme="1"/>
        <rFont val="Calibri"/>
        <family val="2"/>
        <charset val="186"/>
        <scheme val="minor"/>
      </rPr>
      <t xml:space="preserve">Pastaba: </t>
    </r>
    <r>
      <rPr>
        <sz val="9"/>
        <color theme="1"/>
        <rFont val="Calibri"/>
        <family val="2"/>
        <charset val="186"/>
        <scheme val="minor"/>
      </rPr>
      <t>lentelė pildoma, jei ataskaitiniu laikotarpiu 2022 m. bent vienam subjektui buvo suteikta parama.</t>
    </r>
  </si>
  <si>
    <r>
      <t xml:space="preserve">     </t>
    </r>
    <r>
      <rPr>
        <i/>
        <sz val="9"/>
        <color theme="1"/>
        <rFont val="Calibri"/>
        <family val="2"/>
        <charset val="186"/>
        <scheme val="minor"/>
      </rPr>
      <t xml:space="preserve"> </t>
    </r>
    <r>
      <rPr>
        <b/>
        <i/>
        <sz val="9"/>
        <color theme="1"/>
        <rFont val="Calibri"/>
        <family val="2"/>
        <charset val="186"/>
        <scheme val="minor"/>
      </rPr>
      <t>Pastaba</t>
    </r>
    <r>
      <rPr>
        <b/>
        <sz val="9"/>
        <color theme="1"/>
        <rFont val="Calibri"/>
        <family val="2"/>
        <charset val="186"/>
        <scheme val="minor"/>
      </rPr>
      <t>:</t>
    </r>
    <r>
      <rPr>
        <sz val="9"/>
        <color theme="1"/>
        <rFont val="Calibri"/>
        <family val="2"/>
        <charset val="186"/>
        <scheme val="minor"/>
      </rPr>
      <t xml:space="preserve"> jeigu įmonė paramos ataskaitiniu laikotarpiu 2022 m. neteikė, žemiau esanti informacija nepildoma.</t>
    </r>
  </si>
  <si>
    <r>
      <rPr>
        <b/>
        <i/>
        <sz val="9"/>
        <color theme="1"/>
        <rFont val="Calibri"/>
        <family val="2"/>
        <charset val="186"/>
        <scheme val="minor"/>
      </rPr>
      <t xml:space="preserve">      Pastaba</t>
    </r>
    <r>
      <rPr>
        <b/>
        <sz val="9"/>
        <color theme="1"/>
        <rFont val="Calibri"/>
        <family val="2"/>
        <charset val="186"/>
        <scheme val="minor"/>
      </rPr>
      <t>:</t>
    </r>
    <r>
      <rPr>
        <sz val="9"/>
        <color theme="1"/>
        <rFont val="Calibri"/>
        <family val="2"/>
        <charset val="186"/>
        <scheme val="minor"/>
      </rPr>
      <t xml:space="preserve"> jeigu įmonė paramos praėjusiu ataskaitiniu laikotarpiu 2021 m. neteikė, žemiau esanti informacija nepildoma.</t>
    </r>
  </si>
  <si>
    <t>Ar bendrovės interneto svetainėje skelbiama informacija apie praėjusiu ataskaitiniu laikotarpiu 2021 m. bendrovės suteiktą paramą?</t>
  </si>
  <si>
    <t>Informacija apie suteiktą paramą praėjusiu ataskaitiniu laikotarpiu 2021 m.</t>
  </si>
  <si>
    <r>
      <t xml:space="preserve">Pastaba: </t>
    </r>
    <r>
      <rPr>
        <sz val="9"/>
        <color theme="1"/>
        <rFont val="Calibri"/>
        <family val="2"/>
        <charset val="186"/>
        <scheme val="minor"/>
      </rPr>
      <t>lentelė pildoma, jei praėjusiu ataskaitiniu laikotarpiu 2021 m. bent vienam subjektui buvo suteikta parama.</t>
    </r>
  </si>
  <si>
    <t>PRAĖJĘ ATASKAITINIS LAIKOTARPIS 2021 M.</t>
  </si>
  <si>
    <t>ATASKAITINIS LAIKOTARPIS 2022 M.</t>
  </si>
  <si>
    <t>Žemiau prašome nurodyti specialiojo įpareigojimo pavadinimą</t>
  </si>
  <si>
    <t>FORMOS PILDYMO TAISYKLĖS</t>
  </si>
  <si>
    <t xml:space="preserve"> - sugeneruotos elektros sunaudojimas iš viso:</t>
  </si>
  <si>
    <t>-Iš jų: Pirkėjų skolos</t>
  </si>
  <si>
    <r>
      <t>Vandens tiekimas iš viso ,m</t>
    </r>
    <r>
      <rPr>
        <sz val="9"/>
        <color theme="1"/>
        <rFont val="Calibri"/>
        <family val="2"/>
      </rPr>
      <t>³</t>
    </r>
  </si>
  <si>
    <r>
      <t>Nuotekų iš viso, m</t>
    </r>
    <r>
      <rPr>
        <sz val="9"/>
        <color theme="1"/>
        <rFont val="Calibri"/>
        <family val="2"/>
      </rPr>
      <t>³</t>
    </r>
  </si>
  <si>
    <r>
      <t>Karšto vandens tiekimas iš viso, m</t>
    </r>
    <r>
      <rPr>
        <sz val="9"/>
        <color theme="1"/>
        <rFont val="Calibri"/>
        <family val="2"/>
      </rPr>
      <t>³</t>
    </r>
  </si>
  <si>
    <t>Tikrinimas                                              Jei žemiau esančiame laukelyje nurodyta „Klaida“, tai reiškia, jog Jūsų užpildyti duomenys nesutampa su informacija, pateikta „Finansiniai duomenys“ lape</t>
  </si>
  <si>
    <t>Tikrinimas                                            Jei žemiau esančiame laukelyje nurodyta „Klaida“, tai reiškia, jog Jūsų užpildyti duomenys nesutampa su informacija, pateikta „Finansiniai duomenys“ lape</t>
  </si>
  <si>
    <t>Tikrinimas                                             Jei žemiau esančiame laukelyje nurodyta „Klaida“, tai reiškia, jog Jūsų užpildyti duomenys nesutampa su informacija, pateikta „Finansiniai duomenys“ lape</t>
  </si>
  <si>
    <r>
      <rPr>
        <sz val="9"/>
        <rFont val="Calibri"/>
        <family val="2"/>
        <charset val="186"/>
        <scheme val="minor"/>
      </rPr>
      <t>PRAŠOME</t>
    </r>
    <r>
      <rPr>
        <b/>
        <sz val="9"/>
        <rFont val="Calibri"/>
        <family val="2"/>
        <scheme val="minor"/>
      </rPr>
      <t xml:space="preserve"> </t>
    </r>
    <r>
      <rPr>
        <b/>
        <u/>
        <sz val="9"/>
        <color rgb="FFC00000"/>
        <rFont val="Calibri"/>
        <family val="2"/>
        <charset val="186"/>
        <scheme val="minor"/>
      </rPr>
      <t>UŽPILDYTI VISUS MELSVUS LAUKELIUS KIEKVIENAM ĮMONĖS VYKDOMAM SPECIALIAJAM ĮPAREIGOJIMUI.</t>
    </r>
    <r>
      <rPr>
        <b/>
        <sz val="9"/>
        <rFont val="Calibri"/>
        <family val="2"/>
        <scheme val="minor"/>
      </rPr>
      <t xml:space="preserve"> </t>
    </r>
    <r>
      <rPr>
        <sz val="9"/>
        <rFont val="Calibri"/>
        <family val="2"/>
        <charset val="186"/>
        <scheme val="minor"/>
      </rPr>
      <t>SUMOS</t>
    </r>
    <r>
      <rPr>
        <b/>
        <sz val="9"/>
        <rFont val="Calibri"/>
        <family val="2"/>
        <scheme val="minor"/>
      </rPr>
      <t xml:space="preserve"> </t>
    </r>
    <r>
      <rPr>
        <sz val="9"/>
        <rFont val="Calibri"/>
        <family val="2"/>
        <charset val="186"/>
        <scheme val="minor"/>
      </rPr>
      <t>TURI BŪTI NURODYTOS TŪKSTANČIAIS EURŲ, VIENO SKAIČIAUS PO KABLELIO TIKSLUMU</t>
    </r>
  </si>
  <si>
    <t>-Iš jų: Skolos tiekėjams</t>
  </si>
  <si>
    <t>Elektros sunaudojimas iš viso, kWh:</t>
  </si>
  <si>
    <t>UAB „Palangos klevas“</t>
  </si>
  <si>
    <t>SĮ „Šventosios jūrų uosto direkcija“</t>
  </si>
  <si>
    <t>AB „Panevėžio energija“</t>
  </si>
  <si>
    <t>UAB „Aukštaitijos vandenys“</t>
  </si>
  <si>
    <t>Akmenės rajono savivaldybė</t>
  </si>
  <si>
    <t xml:space="preserve">Druskininkų savivaldybė </t>
  </si>
  <si>
    <t>Kauno miesto savivaldybė</t>
  </si>
  <si>
    <t xml:space="preserve">Klaipėdos miesto savivaldybė </t>
  </si>
  <si>
    <t xml:space="preserve">Pakruojo rajono savivaldybė </t>
  </si>
  <si>
    <t>Panevėžio miesto savivaldybė</t>
  </si>
  <si>
    <t xml:space="preserve">Prienų rajono savivaldybė </t>
  </si>
  <si>
    <t xml:space="preserve">Rokiškio rajono savivaldybė </t>
  </si>
  <si>
    <t xml:space="preserve">Šiaulių miesto savivaldybė </t>
  </si>
  <si>
    <t>Vilniaus miesto savivaldybė</t>
  </si>
  <si>
    <t xml:space="preserve">Birštono savivaldybė </t>
  </si>
  <si>
    <t xml:space="preserve">Jurbarko rajono savivaldybė </t>
  </si>
  <si>
    <t>Kaišiadorių rajono savivaldybė</t>
  </si>
  <si>
    <t>Ignalinos rajono savivaldybė</t>
  </si>
  <si>
    <t>Neringos savivaldybė</t>
  </si>
  <si>
    <t xml:space="preserve">Kretingos rajono savivaldybė </t>
  </si>
  <si>
    <t xml:space="preserve">Alytaus rajono savivaldybė </t>
  </si>
  <si>
    <t xml:space="preserve">Švenčionių rajono savivaldybė </t>
  </si>
  <si>
    <t>Palangos miesto savivaldybė</t>
  </si>
  <si>
    <t>Alytaus miesto savivaldybė</t>
  </si>
  <si>
    <t xml:space="preserve">Biržų rajono savivaldybė </t>
  </si>
  <si>
    <t>Telšių rajono savivaldybė</t>
  </si>
  <si>
    <t>Vilniaus rajono savivaldybė</t>
  </si>
  <si>
    <t xml:space="preserve">Lazdijų rajono savivaldybė </t>
  </si>
  <si>
    <t xml:space="preserve">Anykščių rajono savivaldybė </t>
  </si>
  <si>
    <t>Tauragės rajono savivaldybė</t>
  </si>
  <si>
    <t>Šalčininkų rajono savivaldybė</t>
  </si>
  <si>
    <t xml:space="preserve">Elektrėnų savivaldybė </t>
  </si>
  <si>
    <t xml:space="preserve">Klaipėdos rajono savivaldybė </t>
  </si>
  <si>
    <t>Šilalės rajono savivaldybė</t>
  </si>
  <si>
    <t>Kauno rajono savivaldybė</t>
  </si>
  <si>
    <t>Jonavos rajono savivaldybė</t>
  </si>
  <si>
    <t>Joniškio rajono savivaldybė</t>
  </si>
  <si>
    <t xml:space="preserve">Kalvarijos savivaldybė </t>
  </si>
  <si>
    <t>Kazlų Rūdos savivaldybė</t>
  </si>
  <si>
    <t>Kėdainių rajono savivaldybė</t>
  </si>
  <si>
    <t xml:space="preserve">Kelmės rajono savivaldybė </t>
  </si>
  <si>
    <t>Vilkaviškio rajono savivaldybė</t>
  </si>
  <si>
    <t xml:space="preserve">Kupiškio rajono savivaldybė </t>
  </si>
  <si>
    <t>Šiaulių rajono savivaldybė</t>
  </si>
  <si>
    <t xml:space="preserve">Marijampolės savivaldybė </t>
  </si>
  <si>
    <t>Mažeikių rajono savivaldybė</t>
  </si>
  <si>
    <t>Molėtų rajono savivaldybė</t>
  </si>
  <si>
    <t>Pagėgių savivaldybė</t>
  </si>
  <si>
    <t>Pasvalio rajono savivaldybė</t>
  </si>
  <si>
    <t>Plungės rajono savivaldybė</t>
  </si>
  <si>
    <t>Radviliškio rajono savivaldybė</t>
  </si>
  <si>
    <t>Raseinių rajono savivaldybė</t>
  </si>
  <si>
    <t xml:space="preserve">Rietavo savivaldybė </t>
  </si>
  <si>
    <t xml:space="preserve">Skuodo rajono savivaldybė </t>
  </si>
  <si>
    <t xml:space="preserve">Šakių rajono savivaldybė </t>
  </si>
  <si>
    <t xml:space="preserve">Šilutės rajono savivaldybė </t>
  </si>
  <si>
    <t>Širvintų rajono savivaldybė</t>
  </si>
  <si>
    <t>Trakų rajono savivaldybė</t>
  </si>
  <si>
    <t xml:space="preserve">Ukmergės rajono savivaldybė </t>
  </si>
  <si>
    <t xml:space="preserve">Utenos rajono savivaldybė </t>
  </si>
  <si>
    <t xml:space="preserve">Varėnos rajono savivaldybė </t>
  </si>
  <si>
    <t xml:space="preserve">Visagino savivaldybė </t>
  </si>
  <si>
    <t xml:space="preserve">Zarasų rajono savivaldybė </t>
  </si>
  <si>
    <t>Direktoriaus paskyrimo data</t>
  </si>
  <si>
    <t>3 priedas</t>
  </si>
  <si>
    <t>4 priedas</t>
  </si>
  <si>
    <t>Valdybos paskyrimo data</t>
  </si>
  <si>
    <t>Stebėtojų tarybos paskyrimo data</t>
  </si>
  <si>
    <t>INFORMACIJĄ PILDO TIK ĮMONĖS, KURIOS VYKDO SPECIALIUOSIUS ĮPAREIGOJIMUS</t>
  </si>
  <si>
    <t>Jei Įmonėje yra sudarytas kolegialus priežiūros organas – stebėtojų taryba ar kolegialus valdymo organas – valdyba, prašome nurodyti jų paskyrimo datas.</t>
  </si>
  <si>
    <r>
      <rPr>
        <b/>
        <sz val="9"/>
        <color rgb="FF000000"/>
        <rFont val="Calibri"/>
        <family val="2"/>
        <charset val="186"/>
        <scheme val="minor"/>
      </rPr>
      <t>PASTABA:</t>
    </r>
    <r>
      <rPr>
        <sz val="9"/>
        <color rgb="FF000000"/>
        <rFont val="Calibri"/>
        <family val="2"/>
        <scheme val="minor"/>
      </rPr>
      <t xml:space="preserve"> Pagal ekonomikos ir inovacijų ministrės specialiųjų įpareigojimų rekomendacijų (esančių įsakyme Nr. 4-1100) 21 punktą, pateikiame apibrėžimą </t>
    </r>
    <r>
      <rPr>
        <b/>
        <i/>
        <u/>
        <sz val="9"/>
        <color rgb="FFFF0000"/>
        <rFont val="Calibri"/>
        <family val="2"/>
        <charset val="186"/>
        <scheme val="minor"/>
      </rPr>
      <t>"Neįskaičiuojama į įmonės finansines ataskaitas"</t>
    </r>
    <r>
      <rPr>
        <sz val="9"/>
        <color rgb="FF000000"/>
        <rFont val="Calibri"/>
        <family val="2"/>
        <scheme val="minor"/>
      </rPr>
      <t xml:space="preserve"> - </t>
    </r>
    <r>
      <rPr>
        <b/>
        <i/>
        <sz val="9"/>
        <color rgb="FF000000"/>
        <rFont val="Calibri"/>
        <family val="2"/>
        <charset val="186"/>
        <scheme val="minor"/>
      </rPr>
      <t xml:space="preserve">į įmonės finansines ataskaitas neįskaičiuojami funkcijų rodikliai, nurodomos </t>
    </r>
    <r>
      <rPr>
        <b/>
        <i/>
        <sz val="9"/>
        <color theme="1"/>
        <rFont val="Calibri"/>
        <family val="2"/>
        <charset val="186"/>
        <scheme val="minor"/>
      </rPr>
      <t>sąnaudos arba pajamos, kurios neįtraukiamos į galutinę audituojamą pelno (nuostolių) ataskaitą (pvz., sąnaudos kompensuojamos iš biudžeto), ar turtas, kuris dalyvauja vykdant specialųjį įpareigojimą, bet nėra įtrauktas į galutinį audituojamą balansą (t. y. užbalansinis), ar kitos į galutines finansines ataskaitas neįtraukiamos eilutės.</t>
    </r>
  </si>
  <si>
    <r>
      <t xml:space="preserve">PRAŠOME UŽPILDYTI ŽEMIAU ESANČIAS LENTELES, ATITINKAMAI PAGAL SEKTORIŲ, KURIAME ĮMONĖ VEIKIA, T. Y. </t>
    </r>
    <r>
      <rPr>
        <b/>
        <u/>
        <sz val="9"/>
        <color rgb="FFFF0000"/>
        <rFont val="Calibri"/>
        <family val="2"/>
        <scheme val="minor"/>
      </rPr>
      <t>VIEŠOJO TRANSPORTO, VANDENTVARKOS, ŠILUMOS TINKLŲ AR RATC. VISŲ ĮMONIŲ PRAŠOME UŽPILDYTI "PAPILDOMA DUOMENYS", "INFORMACIJA APIE INVESTICIJAS" IR "ELEKTROS SUNAUDOJIMAS"</t>
    </r>
    <r>
      <rPr>
        <b/>
        <sz val="9"/>
        <rFont val="Calibri"/>
        <family val="2"/>
        <scheme val="minor"/>
      </rPr>
      <t xml:space="preserve">. </t>
    </r>
  </si>
  <si>
    <r>
      <t xml:space="preserve">PATVIRTINTA
VšĮ Valdymo koordinavimo centro 
direktoriaus 2023 m. balandžio 12 d.
įsakymu Nr. </t>
    </r>
    <r>
      <rPr>
        <sz val="12"/>
        <rFont val="Calibri"/>
        <family val="2"/>
        <charset val="186"/>
        <scheme val="minor"/>
      </rPr>
      <t>IV-8</t>
    </r>
  </si>
  <si>
    <t>Informacija apie suteiktą paramą ataskaitiniu laikotarpiu 2022 m.</t>
  </si>
  <si>
    <t>Alvydas Jasevičius</t>
  </si>
  <si>
    <t>Loreta Nedošovenko</t>
  </si>
  <si>
    <t>2019.10.29</t>
  </si>
  <si>
    <t>Bendrovė pati teikia paslaugas galutiniams vartotojams. Investicijos į ilgalaikį turtą - įtraukti visi IT įsigijimai ir atliktas IT remontas, kuris padidino IT vertę ir (ar) prailgino naudingo tarnavimo laiką. Taip pat įtraukti nebaigtos statybos darbai. Ilgalaikis turtas, gautas akcinio kapitalo didinimo būdu- į investicijas neįtraukta (2021 m. įstatinio kapitalo didinimo būdu gauto turto vertė-145,4 tūkst. Eur, 2022 m.- 3153,3 tūkst.Eur).</t>
  </si>
  <si>
    <t>Geriamojo vandens tiekimo ir nuotekų surinkimo tinklų plėtra Plungės mieste (VIPA)</t>
  </si>
  <si>
    <t>Geriamojo vandens gerinimo įrenginiai Užpelkių k.</t>
  </si>
  <si>
    <t>Pastatų remontas</t>
  </si>
  <si>
    <t>Geriamojo vandens gerinimo įrenginiai Gintališkės k.,Parko g. 16</t>
  </si>
  <si>
    <t xml:space="preserve">Nuotek.tinklų atšakos (išvadai 36 vnt)Pabrėžos,Aronijų,Vyšnių,Serbentų,Rožių,Tulpių,Bebrų kilpos g. </t>
  </si>
  <si>
    <t xml:space="preserve">Vandent.tinklų atšakos( įvadai 27 vnt)Pabrėžos,Aronijų,Vyšnių,Serbentų,Rožių,Tulpių,Bebrų kilpos g. </t>
  </si>
  <si>
    <t>Renata Šlekonienė, direktoriaus pavaduotoja finansams</t>
  </si>
  <si>
    <t>Tel. 8 673 30908. renata.slekoniene@plungesvandenys.lt</t>
  </si>
  <si>
    <t>2023.04.19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</si>
</sst>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59" x14ac:knownFonts="1">
    <font>
      <sz val="11"/>
      <color theme="1"/>
      <name val="Calibri"/>
      <family val="2"/>
      <charset val="186"/>
      <scheme val="minor"/>
    </font>
    <font>
      <sz val="11"/>
      <color theme="1"/>
      <name val="Calibri"/>
      <family val="2"/>
      <scheme val="minor"/>
    </font>
    <font>
      <sz val="11"/>
      <color theme="1"/>
      <name val="Calibri"/>
      <family val="2"/>
      <charset val="186"/>
      <scheme val="minor"/>
    </font>
    <font>
      <sz val="9"/>
      <name val="Calibri"/>
      <family val="2"/>
      <scheme val="minor"/>
    </font>
    <font>
      <b/>
      <sz val="11"/>
      <color theme="1"/>
      <name val="Calibri"/>
      <family val="2"/>
      <scheme val="minor"/>
    </font>
    <font>
      <b/>
      <sz val="9"/>
      <name val="Calibri"/>
      <family val="2"/>
      <scheme val="minor"/>
    </font>
    <font>
      <sz val="9"/>
      <color theme="0"/>
      <name val="Calibri"/>
      <family val="2"/>
      <scheme val="minor"/>
    </font>
    <font>
      <sz val="9"/>
      <color theme="1"/>
      <name val="Calibri"/>
      <family val="2"/>
      <scheme val="minor"/>
    </font>
    <font>
      <b/>
      <sz val="9"/>
      <color theme="0"/>
      <name val="Calibri"/>
      <family val="2"/>
      <scheme val="minor"/>
    </font>
    <font>
      <i/>
      <sz val="9"/>
      <name val="Calibri"/>
      <family val="2"/>
      <scheme val="minor"/>
    </font>
    <font>
      <b/>
      <i/>
      <sz val="9"/>
      <color indexed="10"/>
      <name val="Calibri"/>
      <family val="2"/>
      <charset val="186"/>
    </font>
    <font>
      <i/>
      <sz val="9"/>
      <name val="Calibri"/>
      <family val="2"/>
    </font>
    <font>
      <sz val="9"/>
      <name val="Calibri"/>
      <family val="2"/>
      <charset val="186"/>
      <scheme val="minor"/>
    </font>
    <font>
      <b/>
      <sz val="9"/>
      <color rgb="FFFF0000"/>
      <name val="Calibri"/>
      <family val="2"/>
      <scheme val="minor"/>
    </font>
    <font>
      <i/>
      <sz val="9"/>
      <name val="Calibri"/>
      <family val="2"/>
      <charset val="186"/>
      <scheme val="minor"/>
    </font>
    <font>
      <b/>
      <sz val="9"/>
      <color theme="1"/>
      <name val="Calibri"/>
      <family val="2"/>
      <scheme val="minor"/>
    </font>
    <font>
      <b/>
      <u/>
      <sz val="9"/>
      <name val="Calibri"/>
      <family val="2"/>
      <charset val="186"/>
    </font>
    <font>
      <b/>
      <sz val="9"/>
      <name val="Calibri"/>
      <family val="2"/>
    </font>
    <font>
      <b/>
      <sz val="14"/>
      <name val="Calibri"/>
      <family val="2"/>
      <scheme val="minor"/>
    </font>
    <font>
      <sz val="9"/>
      <color indexed="81"/>
      <name val="Tahoma"/>
      <family val="2"/>
    </font>
    <font>
      <sz val="9"/>
      <color indexed="81"/>
      <name val="Tahoma"/>
      <family val="2"/>
      <charset val="186"/>
    </font>
    <font>
      <b/>
      <i/>
      <sz val="9"/>
      <color indexed="81"/>
      <name val="Tahoma"/>
      <family val="2"/>
      <charset val="186"/>
    </font>
    <font>
      <sz val="8"/>
      <name val="Arial"/>
      <family val="2"/>
    </font>
    <font>
      <sz val="9"/>
      <color theme="1"/>
      <name val="Calibri"/>
      <family val="2"/>
      <charset val="186"/>
      <scheme val="minor"/>
    </font>
    <font>
      <b/>
      <sz val="9"/>
      <color theme="0"/>
      <name val="Calibri"/>
      <family val="2"/>
      <charset val="186"/>
      <scheme val="minor"/>
    </font>
    <font>
      <b/>
      <i/>
      <sz val="9"/>
      <color theme="1"/>
      <name val="Calibri"/>
      <family val="2"/>
      <charset val="186"/>
      <scheme val="minor"/>
    </font>
    <font>
      <b/>
      <sz val="9"/>
      <color theme="1"/>
      <name val="Calibri"/>
      <family val="2"/>
      <charset val="186"/>
      <scheme val="minor"/>
    </font>
    <font>
      <sz val="11"/>
      <color theme="1"/>
      <name val="Calibri"/>
      <family val="2"/>
      <scheme val="minor"/>
    </font>
    <font>
      <sz val="9"/>
      <color rgb="FFFF0000"/>
      <name val="Calibri"/>
      <family val="2"/>
      <charset val="186"/>
      <scheme val="minor"/>
    </font>
    <font>
      <b/>
      <sz val="9"/>
      <color rgb="FFFF0000"/>
      <name val="Calibri"/>
      <family val="2"/>
      <charset val="186"/>
      <scheme val="minor"/>
    </font>
    <font>
      <u/>
      <sz val="9"/>
      <color indexed="81"/>
      <name val="Tahoma"/>
      <family val="2"/>
      <charset val="186"/>
    </font>
    <font>
      <b/>
      <sz val="9"/>
      <color indexed="81"/>
      <name val="Tahoma"/>
      <family val="2"/>
      <charset val="186"/>
    </font>
    <font>
      <b/>
      <sz val="9"/>
      <name val="Calibri"/>
      <family val="2"/>
      <charset val="186"/>
      <scheme val="minor"/>
    </font>
    <font>
      <sz val="10"/>
      <color rgb="FF000000"/>
      <name val="Segoe UI"/>
      <family val="2"/>
      <charset val="186"/>
    </font>
    <font>
      <sz val="10"/>
      <color rgb="FF000000"/>
      <name val="Times New Roman"/>
      <family val="1"/>
      <charset val="186"/>
    </font>
    <font>
      <sz val="10"/>
      <name val="Times New Roman"/>
      <family val="1"/>
      <charset val="186"/>
    </font>
    <font>
      <b/>
      <sz val="12"/>
      <name val="Calibri"/>
      <family val="2"/>
      <charset val="186"/>
      <scheme val="minor"/>
    </font>
    <font>
      <b/>
      <sz val="12"/>
      <name val="Calibri"/>
      <family val="2"/>
      <scheme val="minor"/>
    </font>
    <font>
      <sz val="8"/>
      <name val="Calibri"/>
      <family val="2"/>
      <charset val="186"/>
      <scheme val="minor"/>
    </font>
    <font>
      <i/>
      <sz val="9"/>
      <color theme="1"/>
      <name val="Calibri"/>
      <family val="2"/>
      <charset val="186"/>
      <scheme val="minor"/>
    </font>
    <font>
      <sz val="12"/>
      <name val="Times New Roman"/>
      <family val="1"/>
      <charset val="186"/>
    </font>
    <font>
      <i/>
      <sz val="9"/>
      <color rgb="FFFF0000"/>
      <name val="Calibri"/>
      <family val="2"/>
      <scheme val="minor"/>
    </font>
    <font>
      <sz val="10"/>
      <color theme="1"/>
      <name val="Calibri"/>
      <family val="2"/>
      <charset val="186"/>
      <scheme val="minor"/>
    </font>
    <font>
      <sz val="10"/>
      <name val="Calibri"/>
      <family val="2"/>
      <charset val="186"/>
      <scheme val="minor"/>
    </font>
    <font>
      <sz val="11"/>
      <color theme="0"/>
      <name val="Calibri"/>
      <family val="2"/>
      <charset val="186"/>
      <scheme val="minor"/>
    </font>
    <font>
      <sz val="12"/>
      <name val="Calibri"/>
      <family val="2"/>
      <scheme val="minor"/>
    </font>
    <font>
      <b/>
      <sz val="11"/>
      <color theme="1"/>
      <name val="Calibri"/>
      <family val="2"/>
      <charset val="186"/>
      <scheme val="minor"/>
    </font>
    <font>
      <b/>
      <u/>
      <sz val="9"/>
      <color rgb="FFFF0000"/>
      <name val="Calibri"/>
      <family val="2"/>
      <scheme val="minor"/>
    </font>
    <font>
      <i/>
      <sz val="9"/>
      <color theme="1"/>
      <name val="Calibri"/>
      <family val="2"/>
      <scheme val="minor"/>
    </font>
    <font>
      <b/>
      <sz val="9"/>
      <color rgb="FF00B050"/>
      <name val="Calibri"/>
      <family val="2"/>
      <scheme val="minor"/>
    </font>
    <font>
      <sz val="9"/>
      <color rgb="FFFF0000"/>
      <name val="Calibri"/>
      <family val="2"/>
      <scheme val="minor"/>
    </font>
    <font>
      <sz val="9"/>
      <color theme="1"/>
      <name val="Calibri"/>
      <family val="2"/>
    </font>
    <font>
      <sz val="9"/>
      <color rgb="FF000000"/>
      <name val="Calibri"/>
      <family val="2"/>
      <scheme val="minor"/>
    </font>
    <font>
      <b/>
      <sz val="9"/>
      <color rgb="FF000000"/>
      <name val="Calibri"/>
      <family val="2"/>
      <charset val="186"/>
      <scheme val="minor"/>
    </font>
    <font>
      <b/>
      <i/>
      <sz val="9"/>
      <color rgb="FF000000"/>
      <name val="Calibri"/>
      <family val="2"/>
      <charset val="186"/>
      <scheme val="minor"/>
    </font>
    <font>
      <sz val="9"/>
      <color rgb="FF000000"/>
      <name val="Calibri"/>
      <family val="2"/>
      <charset val="186"/>
      <scheme val="minor"/>
    </font>
    <font>
      <b/>
      <u/>
      <sz val="9"/>
      <color rgb="FFC00000"/>
      <name val="Calibri"/>
      <family val="2"/>
      <charset val="186"/>
      <scheme val="minor"/>
    </font>
    <font>
      <b/>
      <i/>
      <u/>
      <sz val="9"/>
      <color rgb="FFFF0000"/>
      <name val="Calibri"/>
      <family val="2"/>
      <charset val="186"/>
      <scheme val="minor"/>
    </font>
    <font>
      <sz val="12"/>
      <name val="Calibri"/>
      <family val="2"/>
      <charset val="186"/>
      <scheme val="minor"/>
    </font>
  </fonts>
  <fills count="11">
    <fill>
      <patternFill patternType="none"/>
    </fill>
    <fill>
      <patternFill patternType="gray125"/>
    </fill>
    <fill>
      <patternFill patternType="solid">
        <fgColor rgb="FF80808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bgColor indexed="64"/>
      </patternFill>
    </fill>
    <fill>
      <patternFill patternType="solid">
        <fgColor rgb="FFFFFFFF"/>
        <bgColor indexed="64"/>
      </patternFill>
    </fill>
    <fill>
      <patternFill patternType="solid">
        <fgColor theme="0"/>
        <bgColor indexed="64"/>
      </patternFill>
    </fill>
    <fill>
      <patternFill patternType="solid">
        <fgColor rgb="FF4F81BD"/>
        <bgColor indexed="64"/>
      </patternFill>
    </fill>
    <fill>
      <patternFill patternType="solid">
        <fgColor rgb="FFEAF0F6"/>
        <bgColor indexed="64"/>
      </patternFill>
    </fill>
    <fill>
      <patternFill patternType="solid">
        <fgColor theme="3" tint="0.39997558519241921"/>
        <bgColor indexed="64"/>
      </patternFill>
    </fill>
  </fills>
  <borders count="158">
    <border>
      <left/>
      <right/>
      <top/>
      <bottom/>
      <diagonal/>
    </border>
    <border>
      <left/>
      <right/>
      <top/>
      <bottom style="thin">
        <color indexed="64"/>
      </bottom>
      <diagonal/>
    </border>
    <border>
      <left/>
      <right/>
      <top/>
      <bottom style="medium">
        <color rgb="FF808080"/>
      </bottom>
      <diagonal/>
    </border>
    <border>
      <left/>
      <right style="medium">
        <color rgb="FF808080"/>
      </right>
      <top/>
      <bottom/>
      <diagonal/>
    </border>
    <border>
      <left/>
      <right/>
      <top style="thin">
        <color rgb="FFFFFFFF"/>
      </top>
      <bottom/>
      <diagonal/>
    </border>
    <border>
      <left/>
      <right/>
      <top style="thin">
        <color rgb="FFFFFFFF"/>
      </top>
      <bottom style="thin">
        <color rgb="FFFFFFFF"/>
      </bottom>
      <diagonal/>
    </border>
    <border>
      <left/>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style="thin">
        <color rgb="FFFFFFFF"/>
      </bottom>
      <diagonal/>
    </border>
    <border>
      <left/>
      <right style="thin">
        <color rgb="FFFFFFFF"/>
      </right>
      <top/>
      <bottom/>
      <diagonal/>
    </border>
    <border>
      <left/>
      <right style="thin">
        <color rgb="FFFFFFFF"/>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medium">
        <color theme="0"/>
      </left>
      <right/>
      <top style="medium">
        <color theme="0"/>
      </top>
      <bottom style="medium">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0"/>
      </right>
      <top style="thin">
        <color theme="0"/>
      </top>
      <bottom style="thin">
        <color theme="0"/>
      </bottom>
      <diagonal/>
    </border>
    <border>
      <left/>
      <right style="medium">
        <color theme="0"/>
      </right>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right/>
      <top style="medium">
        <color theme="0"/>
      </top>
      <bottom/>
      <diagonal/>
    </border>
    <border>
      <left/>
      <right style="medium">
        <color theme="0"/>
      </right>
      <top style="thin">
        <color theme="0"/>
      </top>
      <bottom style="medium">
        <color theme="0"/>
      </bottom>
      <diagonal/>
    </border>
    <border>
      <left/>
      <right/>
      <top style="thin">
        <color theme="0"/>
      </top>
      <bottom style="medium">
        <color theme="0"/>
      </bottom>
      <diagonal/>
    </border>
    <border>
      <left/>
      <right style="medium">
        <color theme="0"/>
      </right>
      <top style="medium">
        <color theme="0"/>
      </top>
      <bottom style="medium">
        <color theme="0"/>
      </bottom>
      <diagonal/>
    </border>
    <border>
      <left/>
      <right/>
      <top style="thin">
        <color theme="0"/>
      </top>
      <bottom/>
      <diagonal/>
    </border>
    <border>
      <left/>
      <right style="medium">
        <color theme="0"/>
      </right>
      <top style="medium">
        <color theme="0"/>
      </top>
      <bottom/>
      <diagonal/>
    </border>
    <border>
      <left style="thin">
        <color theme="0"/>
      </left>
      <right style="thin">
        <color theme="0"/>
      </right>
      <top/>
      <bottom style="thin">
        <color theme="0"/>
      </bottom>
      <diagonal/>
    </border>
    <border>
      <left/>
      <right style="thin">
        <color theme="0"/>
      </right>
      <top/>
      <bottom style="thin">
        <color rgb="FFFFFFFF"/>
      </bottom>
      <diagonal/>
    </border>
    <border>
      <left/>
      <right/>
      <top/>
      <bottom style="medium">
        <color theme="0"/>
      </bottom>
      <diagonal/>
    </border>
    <border>
      <left/>
      <right/>
      <top style="medium">
        <color theme="0"/>
      </top>
      <bottom style="medium">
        <color theme="0"/>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theme="0" tint="-0.34998626667073579"/>
      </bottom>
      <diagonal/>
    </border>
    <border>
      <left style="thin">
        <color rgb="FFFFFFFF"/>
      </left>
      <right style="thin">
        <color theme="0"/>
      </right>
      <top/>
      <bottom/>
      <diagonal/>
    </border>
    <border>
      <left style="thin">
        <color rgb="FFFFFFFF"/>
      </left>
      <right style="thin">
        <color theme="0"/>
      </right>
      <top style="medium">
        <color rgb="FF808080"/>
      </top>
      <bottom/>
      <diagonal/>
    </border>
    <border>
      <left style="thin">
        <color theme="0"/>
      </left>
      <right style="thin">
        <color rgb="FFFFFFFF"/>
      </right>
      <top style="thin">
        <color rgb="FFFFFFFF"/>
      </top>
      <bottom style="thin">
        <color rgb="FFFFFFFF"/>
      </bottom>
      <diagonal/>
    </border>
    <border>
      <left style="thin">
        <color theme="0"/>
      </left>
      <right style="thin">
        <color theme="0"/>
      </right>
      <top/>
      <bottom/>
      <diagonal/>
    </border>
    <border>
      <left/>
      <right style="thin">
        <color theme="0"/>
      </right>
      <top style="thin">
        <color rgb="FFFFFFFF"/>
      </top>
      <bottom style="thin">
        <color rgb="FFFFFFFF"/>
      </bottom>
      <diagonal/>
    </border>
    <border>
      <left/>
      <right style="thin">
        <color theme="0"/>
      </right>
      <top style="medium">
        <color rgb="FF808080"/>
      </top>
      <bottom/>
      <diagonal/>
    </border>
    <border>
      <left/>
      <right style="thin">
        <color theme="0"/>
      </right>
      <top style="thin">
        <color rgb="FFFFFFFF"/>
      </top>
      <bottom/>
      <diagonal/>
    </border>
    <border>
      <left/>
      <right style="thin">
        <color theme="0"/>
      </right>
      <top style="medium">
        <color rgb="FF808080"/>
      </top>
      <bottom style="thin">
        <color rgb="FFFFFFFF"/>
      </bottom>
      <diagonal/>
    </border>
    <border>
      <left style="thin">
        <color theme="0"/>
      </left>
      <right style="thin">
        <color rgb="FFFFFFFF"/>
      </right>
      <top/>
      <bottom/>
      <diagonal/>
    </border>
    <border>
      <left/>
      <right style="medium">
        <color theme="0"/>
      </right>
      <top style="medium">
        <color rgb="FF808080"/>
      </top>
      <bottom style="thin">
        <color rgb="FFFFFFFF"/>
      </bottom>
      <diagonal/>
    </border>
    <border>
      <left/>
      <right style="medium">
        <color theme="0"/>
      </right>
      <top style="thin">
        <color rgb="FFFFFFFF"/>
      </top>
      <bottom style="thin">
        <color rgb="FFFFFFFF"/>
      </bottom>
      <diagonal/>
    </border>
    <border>
      <left style="thin">
        <color rgb="FFFFFFFF"/>
      </left>
      <right/>
      <top/>
      <bottom style="thin">
        <color rgb="FFFFFFFF"/>
      </bottom>
      <diagonal/>
    </border>
    <border>
      <left style="thin">
        <color rgb="FFFFFFFF"/>
      </left>
      <right/>
      <top/>
      <bottom/>
      <diagonal/>
    </border>
    <border>
      <left style="thin">
        <color theme="0"/>
      </left>
      <right/>
      <top style="medium">
        <color rgb="FF808080"/>
      </top>
      <bottom style="thin">
        <color rgb="FFFFFFFF"/>
      </bottom>
      <diagonal/>
    </border>
    <border>
      <left style="thin">
        <color theme="0"/>
      </left>
      <right/>
      <top style="thin">
        <color rgb="FFFFFFFF"/>
      </top>
      <bottom/>
      <diagonal/>
    </border>
    <border>
      <left style="thin">
        <color theme="0"/>
      </left>
      <right/>
      <top/>
      <bottom/>
      <diagonal/>
    </border>
    <border>
      <left style="thin">
        <color theme="0"/>
      </left>
      <right/>
      <top style="thin">
        <color rgb="FFFFFFFF"/>
      </top>
      <bottom style="thin">
        <color rgb="FFFFFFFF"/>
      </bottom>
      <diagonal/>
    </border>
    <border>
      <left style="thin">
        <color rgb="FFFFFFFF"/>
      </left>
      <right/>
      <top style="thin">
        <color rgb="FFFFFFFF"/>
      </top>
      <bottom style="thin">
        <color rgb="FFFFFFFF"/>
      </bottom>
      <diagonal/>
    </border>
    <border>
      <left style="thin">
        <color theme="0"/>
      </left>
      <right/>
      <top style="medium">
        <color rgb="FF808080"/>
      </top>
      <bottom/>
      <diagonal/>
    </border>
    <border>
      <left style="thin">
        <color rgb="FFFFFFFF"/>
      </left>
      <right/>
      <top style="thin">
        <color rgb="FFFFFFFF"/>
      </top>
      <bottom/>
      <diagonal/>
    </border>
    <border>
      <left/>
      <right style="thin">
        <color indexed="64"/>
      </right>
      <top style="thin">
        <color indexed="64"/>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style="medium">
        <color rgb="FF0070C0"/>
      </right>
      <top/>
      <bottom style="thin">
        <color rgb="FFFFFFFF"/>
      </bottom>
      <diagonal/>
    </border>
    <border>
      <left/>
      <right style="medium">
        <color rgb="FF0070C0"/>
      </right>
      <top style="thin">
        <color rgb="FFFFFFFF"/>
      </top>
      <bottom style="thin">
        <color rgb="FFFFFFFF"/>
      </bottom>
      <diagonal/>
    </border>
    <border>
      <left/>
      <right style="medium">
        <color rgb="FF0070C0"/>
      </right>
      <top style="thin">
        <color rgb="FFFFFFFF"/>
      </top>
      <bottom/>
      <diagonal/>
    </border>
    <border>
      <left style="thin">
        <color rgb="FFFFFFFF"/>
      </left>
      <right style="medium">
        <color rgb="FF0070C0"/>
      </right>
      <top/>
      <bottom style="thin">
        <color rgb="FFFFFFFF"/>
      </bottom>
      <diagonal/>
    </border>
    <border>
      <left style="thin">
        <color rgb="FFFFFFFF"/>
      </left>
      <right style="medium">
        <color rgb="FF0070C0"/>
      </right>
      <top/>
      <bottom/>
      <diagonal/>
    </border>
    <border>
      <left/>
      <right style="medium">
        <color rgb="FF0070C0"/>
      </right>
      <top/>
      <bottom style="thin">
        <color theme="0"/>
      </bottom>
      <diagonal/>
    </border>
    <border>
      <left style="medium">
        <color rgb="FF0070C0"/>
      </left>
      <right/>
      <top/>
      <bottom style="medium">
        <color rgb="FF808080"/>
      </bottom>
      <diagonal/>
    </border>
    <border>
      <left/>
      <right style="medium">
        <color rgb="FF0070C0"/>
      </right>
      <top/>
      <bottom style="medium">
        <color rgb="FF808080"/>
      </bottom>
      <diagonal/>
    </border>
    <border>
      <left style="thin">
        <color theme="0"/>
      </left>
      <right style="medium">
        <color rgb="FF0070C0"/>
      </right>
      <top style="medium">
        <color rgb="FF808080"/>
      </top>
      <bottom style="thin">
        <color rgb="FFFFFFFF"/>
      </bottom>
      <diagonal/>
    </border>
    <border>
      <left style="thin">
        <color theme="0"/>
      </left>
      <right style="medium">
        <color rgb="FF0070C0"/>
      </right>
      <top style="thin">
        <color rgb="FFFFFFFF"/>
      </top>
      <bottom/>
      <diagonal/>
    </border>
    <border>
      <left style="thin">
        <color theme="0"/>
      </left>
      <right style="medium">
        <color rgb="FF0070C0"/>
      </right>
      <top/>
      <bottom style="thin">
        <color theme="0"/>
      </bottom>
      <diagonal/>
    </border>
    <border>
      <left style="thin">
        <color theme="0"/>
      </left>
      <right style="medium">
        <color rgb="FF0070C0"/>
      </right>
      <top style="thin">
        <color theme="0"/>
      </top>
      <bottom/>
      <diagonal/>
    </border>
    <border>
      <left style="thin">
        <color theme="0"/>
      </left>
      <right style="medium">
        <color rgb="FF0070C0"/>
      </right>
      <top/>
      <bottom/>
      <diagonal/>
    </border>
    <border>
      <left style="thin">
        <color theme="0"/>
      </left>
      <right style="medium">
        <color rgb="FF0070C0"/>
      </right>
      <top style="thin">
        <color rgb="FFFFFFFF"/>
      </top>
      <bottom style="thin">
        <color rgb="FFFFFFFF"/>
      </bottom>
      <diagonal/>
    </border>
    <border>
      <left style="thin">
        <color rgb="FFFFFFFF"/>
      </left>
      <right style="medium">
        <color rgb="FF0070C0"/>
      </right>
      <top style="thin">
        <color rgb="FFFFFFFF"/>
      </top>
      <bottom style="thin">
        <color rgb="FFFFFFFF"/>
      </bottom>
      <diagonal/>
    </border>
    <border>
      <left/>
      <right style="medium">
        <color rgb="FF0070C0"/>
      </right>
      <top style="medium">
        <color rgb="FF808080"/>
      </top>
      <bottom style="thin">
        <color rgb="FFFFFFFF"/>
      </bottom>
      <diagonal/>
    </border>
    <border>
      <left style="medium">
        <color rgb="FF0070C0"/>
      </left>
      <right/>
      <top/>
      <bottom style="medium">
        <color theme="0" tint="-0.34998626667073579"/>
      </bottom>
      <diagonal/>
    </border>
    <border>
      <left style="medium">
        <color theme="0"/>
      </left>
      <right style="medium">
        <color rgb="FF0070C0"/>
      </right>
      <top style="thin">
        <color rgb="FFFFFFFF"/>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theme="0"/>
      </left>
      <right/>
      <top style="medium">
        <color rgb="FF0070C0"/>
      </top>
      <bottom/>
      <diagonal/>
    </border>
    <border>
      <left/>
      <right style="thin">
        <color theme="0"/>
      </right>
      <top style="medium">
        <color rgb="FF0070C0"/>
      </top>
      <bottom/>
      <diagonal/>
    </border>
    <border>
      <left style="thin">
        <color theme="0"/>
      </left>
      <right style="thin">
        <color theme="0"/>
      </right>
      <top style="medium">
        <color rgb="FF0070C0"/>
      </top>
      <bottom/>
      <diagonal/>
    </border>
    <border>
      <left style="medium">
        <color theme="0"/>
      </left>
      <right style="medium">
        <color rgb="FF0070C0"/>
      </right>
      <top/>
      <bottom/>
      <diagonal/>
    </border>
    <border>
      <left style="thin">
        <color indexed="64"/>
      </left>
      <right style="medium">
        <color rgb="FF0070C0"/>
      </right>
      <top/>
      <bottom/>
      <diagonal/>
    </border>
    <border>
      <left style="thin">
        <color theme="0"/>
      </left>
      <right/>
      <top/>
      <bottom style="medium">
        <color rgb="FF0070C0"/>
      </bottom>
      <diagonal/>
    </border>
    <border>
      <left/>
      <right style="medium">
        <color theme="0"/>
      </right>
      <top/>
      <bottom style="medium">
        <color rgb="FF0070C0"/>
      </bottom>
      <diagonal/>
    </border>
    <border>
      <left style="medium">
        <color theme="0"/>
      </left>
      <right style="medium">
        <color theme="0"/>
      </right>
      <top/>
      <bottom style="medium">
        <color rgb="FF0070C0"/>
      </bottom>
      <diagonal/>
    </border>
    <border>
      <left style="thin">
        <color theme="0"/>
      </left>
      <right style="medium">
        <color rgb="FF0070C0"/>
      </right>
      <top style="medium">
        <color rgb="FF0070C0"/>
      </top>
      <bottom/>
      <diagonal/>
    </border>
    <border>
      <left/>
      <right style="medium">
        <color rgb="FF0070C0"/>
      </right>
      <top/>
      <bottom style="medium">
        <color theme="0" tint="-0.34998626667073579"/>
      </bottom>
      <diagonal/>
    </border>
    <border>
      <left style="thin">
        <color indexed="64"/>
      </left>
      <right/>
      <top/>
      <bottom/>
      <diagonal/>
    </border>
    <border>
      <left style="thin">
        <color theme="0"/>
      </left>
      <right style="medium">
        <color rgb="FF0070C0"/>
      </right>
      <top style="thin">
        <color theme="0"/>
      </top>
      <bottom style="thin">
        <color rgb="FFFFFFFF"/>
      </bottom>
      <diagonal/>
    </border>
    <border>
      <left style="medium">
        <color theme="0" tint="-0.34998626667073579"/>
      </left>
      <right/>
      <top/>
      <bottom/>
      <diagonal/>
    </border>
    <border>
      <left style="medium">
        <color theme="0" tint="-0.34998626667073579"/>
      </left>
      <right style="medium">
        <color theme="0"/>
      </right>
      <top/>
      <bottom/>
      <diagonal/>
    </border>
    <border>
      <left style="medium">
        <color theme="0" tint="-0.34998626667073579"/>
      </left>
      <right style="thin">
        <color indexed="64"/>
      </right>
      <top/>
      <bottom/>
      <diagonal/>
    </border>
    <border>
      <left style="thin">
        <color rgb="FFFFFFFF"/>
      </left>
      <right style="medium">
        <color rgb="FF0070C0"/>
      </right>
      <top style="thin">
        <color rgb="FFFFFFFF"/>
      </top>
      <bottom/>
      <diagonal/>
    </border>
    <border>
      <left style="thin">
        <color rgb="FFFFFFFF"/>
      </left>
      <right style="medium">
        <color rgb="FF0070C0"/>
      </right>
      <top/>
      <bottom style="thin">
        <color theme="0"/>
      </bottom>
      <diagonal/>
    </border>
    <border>
      <left style="medium">
        <color rgb="FF0070C0"/>
      </left>
      <right/>
      <top/>
      <bottom style="thin">
        <color theme="0"/>
      </bottom>
      <diagonal/>
    </border>
    <border>
      <left style="medium">
        <color rgb="FF0070C0"/>
      </left>
      <right/>
      <top style="thin">
        <color theme="0"/>
      </top>
      <bottom/>
      <diagonal/>
    </border>
    <border>
      <left/>
      <right style="medium">
        <color rgb="FF0070C0"/>
      </right>
      <top style="thin">
        <color theme="0"/>
      </top>
      <bottom/>
      <diagonal/>
    </border>
    <border>
      <left style="medium">
        <color rgb="FF0070C0"/>
      </left>
      <right/>
      <top style="thin">
        <color theme="4"/>
      </top>
      <bottom style="medium">
        <color rgb="FF808080"/>
      </bottom>
      <diagonal/>
    </border>
    <border>
      <left style="thin">
        <color rgb="FFFFFFFF"/>
      </left>
      <right style="thin">
        <color rgb="FFFFFFFF"/>
      </right>
      <top style="thin">
        <color rgb="FFFFFFFF"/>
      </top>
      <bottom style="thin">
        <color rgb="FFFFFFFF"/>
      </bottom>
      <diagonal/>
    </border>
    <border>
      <left/>
      <right style="thin">
        <color theme="0"/>
      </right>
      <top style="thin">
        <color theme="0"/>
      </top>
      <bottom style="thin">
        <color theme="0"/>
      </bottom>
      <diagonal/>
    </border>
    <border>
      <left style="thick">
        <color rgb="FF4F81BD"/>
      </left>
      <right/>
      <top style="thick">
        <color rgb="FF4F81BD"/>
      </top>
      <bottom/>
      <diagonal/>
    </border>
    <border>
      <left/>
      <right/>
      <top style="thick">
        <color rgb="FF4F81BD"/>
      </top>
      <bottom/>
      <diagonal/>
    </border>
    <border>
      <left/>
      <right style="thick">
        <color rgb="FF4F81BD"/>
      </right>
      <top style="thick">
        <color rgb="FF4F81BD"/>
      </top>
      <bottom/>
      <diagonal/>
    </border>
    <border>
      <left style="thick">
        <color rgb="FF4F81BD"/>
      </left>
      <right/>
      <top/>
      <bottom/>
      <diagonal/>
    </border>
    <border>
      <left/>
      <right style="thick">
        <color rgb="FF4F81BD"/>
      </right>
      <top/>
      <bottom/>
      <diagonal/>
    </border>
    <border>
      <left style="thick">
        <color rgb="FF4F81BD"/>
      </left>
      <right/>
      <top/>
      <bottom style="thick">
        <color rgb="FF4F81BD"/>
      </bottom>
      <diagonal/>
    </border>
    <border>
      <left/>
      <right/>
      <top/>
      <bottom style="thick">
        <color rgb="FF4F81BD"/>
      </bottom>
      <diagonal/>
    </border>
    <border>
      <left/>
      <right style="thick">
        <color rgb="FF4F81BD"/>
      </right>
      <top/>
      <bottom style="thick">
        <color rgb="FF4F81BD"/>
      </bottom>
      <diagonal/>
    </border>
    <border>
      <left/>
      <right style="thin">
        <color theme="0"/>
      </right>
      <top/>
      <bottom style="thick">
        <color rgb="FF4F81BD"/>
      </bottom>
      <diagonal/>
    </border>
    <border>
      <left style="thin">
        <color theme="0"/>
      </left>
      <right style="thin">
        <color theme="0"/>
      </right>
      <top style="thin">
        <color rgb="FFFFFFFF"/>
      </top>
      <bottom style="thin">
        <color rgb="FFFFFFFF"/>
      </bottom>
      <diagonal/>
    </border>
    <border>
      <left style="thin">
        <color theme="0"/>
      </left>
      <right style="thin">
        <color theme="0"/>
      </right>
      <top/>
      <bottom style="thin">
        <color rgb="FFFFFFFF"/>
      </bottom>
      <diagonal/>
    </border>
    <border>
      <left style="thin">
        <color theme="0"/>
      </left>
      <right style="thin">
        <color theme="0"/>
      </right>
      <top style="thin">
        <color theme="0"/>
      </top>
      <bottom/>
      <diagonal/>
    </border>
    <border>
      <left/>
      <right/>
      <top style="thick">
        <color rgb="FF4F81BD"/>
      </top>
      <bottom style="thick">
        <color rgb="FF4F81BD"/>
      </bottom>
      <diagonal/>
    </border>
    <border>
      <left style="thick">
        <color rgb="FF4F81BD"/>
      </left>
      <right/>
      <top style="thick">
        <color rgb="FF4F81BD"/>
      </top>
      <bottom style="thick">
        <color rgb="FF4F81BD"/>
      </bottom>
      <diagonal/>
    </border>
    <border>
      <left/>
      <right style="thick">
        <color rgb="FF4F81BD"/>
      </right>
      <top style="thick">
        <color rgb="FF4F81BD"/>
      </top>
      <bottom style="thick">
        <color rgb="FF4F81BD"/>
      </bottom>
      <diagonal/>
    </border>
    <border>
      <left/>
      <right style="thin">
        <color theme="0"/>
      </right>
      <top style="thick">
        <color rgb="FF4F81BD"/>
      </top>
      <bottom/>
      <diagonal/>
    </border>
    <border>
      <left/>
      <right/>
      <top style="thin">
        <color rgb="FFFFFFFF"/>
      </top>
      <bottom style="thick">
        <color rgb="FF4F81BD"/>
      </bottom>
      <diagonal/>
    </border>
    <border>
      <left/>
      <right style="thin">
        <color theme="0"/>
      </right>
      <top style="thin">
        <color rgb="FFFFFFFF"/>
      </top>
      <bottom style="thick">
        <color rgb="FF4F81BD"/>
      </bottom>
      <diagonal/>
    </border>
    <border>
      <left style="thin">
        <color rgb="FF4F81BD"/>
      </left>
      <right/>
      <top/>
      <bottom/>
      <diagonal/>
    </border>
    <border>
      <left/>
      <right style="thin">
        <color rgb="FF4F81BD"/>
      </right>
      <top/>
      <bottom/>
      <diagonal/>
    </border>
    <border>
      <left/>
      <right style="thin">
        <color rgb="FF4F81BD"/>
      </right>
      <top/>
      <bottom style="thin">
        <color rgb="FFFFFFFF"/>
      </bottom>
      <diagonal/>
    </border>
    <border>
      <left style="thin">
        <color rgb="FF4F81BD"/>
      </left>
      <right/>
      <top/>
      <bottom style="thin">
        <color rgb="FF4F81BD"/>
      </bottom>
      <diagonal/>
    </border>
    <border>
      <left/>
      <right/>
      <top/>
      <bottom style="thin">
        <color rgb="FF4F81BD"/>
      </bottom>
      <diagonal/>
    </border>
    <border>
      <left/>
      <right/>
      <top style="thin">
        <color rgb="FFFFFFFF"/>
      </top>
      <bottom style="thin">
        <color rgb="FF4F81BD"/>
      </bottom>
      <diagonal/>
    </border>
    <border>
      <left/>
      <right style="thin">
        <color rgb="FF4F81BD"/>
      </right>
      <top style="thin">
        <color rgb="FFFFFFFF"/>
      </top>
      <bottom style="thin">
        <color rgb="FF4F81BD"/>
      </bottom>
      <diagonal/>
    </border>
    <border>
      <left/>
      <right style="thick">
        <color rgb="FF4F81BD"/>
      </right>
      <top style="thin">
        <color rgb="FFFFFFFF"/>
      </top>
      <bottom style="thin">
        <color rgb="FFFFFFFF"/>
      </bottom>
      <diagonal/>
    </border>
    <border>
      <left/>
      <right/>
      <top style="thin">
        <color rgb="FF4F81BD"/>
      </top>
      <bottom/>
      <diagonal/>
    </border>
    <border>
      <left style="medium">
        <color theme="0"/>
      </left>
      <right/>
      <top style="thick">
        <color rgb="FF4F81BD"/>
      </top>
      <bottom/>
      <diagonal/>
    </border>
    <border>
      <left style="medium">
        <color theme="0"/>
      </left>
      <right style="medium">
        <color theme="0"/>
      </right>
      <top style="medium">
        <color theme="0"/>
      </top>
      <bottom/>
      <diagonal/>
    </border>
    <border>
      <left/>
      <right style="thin">
        <color rgb="FF4F81BD"/>
      </right>
      <top style="thin">
        <color rgb="FFFFFFFF"/>
      </top>
      <bottom style="thin">
        <color rgb="FFFFFFFF"/>
      </bottom>
      <diagonal/>
    </border>
    <border>
      <left/>
      <right/>
      <top style="thick">
        <color theme="3" tint="0.39997558519241921"/>
      </top>
      <bottom/>
      <diagonal/>
    </border>
    <border>
      <left style="thick">
        <color theme="3" tint="0.39997558519241921"/>
      </left>
      <right/>
      <top style="thick">
        <color theme="3" tint="0.39997558519241921"/>
      </top>
      <bottom/>
      <diagonal/>
    </border>
    <border>
      <left/>
      <right style="thin">
        <color theme="0"/>
      </right>
      <top style="thick">
        <color theme="3" tint="0.39997558519241921"/>
      </top>
      <bottom style="thin">
        <color rgb="FFFFFFFF"/>
      </bottom>
      <diagonal/>
    </border>
    <border>
      <left/>
      <right style="thick">
        <color theme="3" tint="0.39997558519241921"/>
      </right>
      <top style="thick">
        <color theme="3" tint="0.39997558519241921"/>
      </top>
      <bottom/>
      <diagonal/>
    </border>
    <border>
      <left style="thick">
        <color theme="3" tint="0.39997558519241921"/>
      </left>
      <right/>
      <top/>
      <bottom/>
      <diagonal/>
    </border>
    <border>
      <left/>
      <right style="thick">
        <color theme="3" tint="0.39997558519241921"/>
      </right>
      <top/>
      <bottom/>
      <diagonal/>
    </border>
    <border>
      <left style="thick">
        <color theme="3" tint="0.39997558519241921"/>
      </left>
      <right/>
      <top/>
      <bottom style="thick">
        <color theme="3" tint="0.39997558519241921"/>
      </bottom>
      <diagonal/>
    </border>
    <border>
      <left/>
      <right/>
      <top/>
      <bottom style="thick">
        <color theme="3" tint="0.39997558519241921"/>
      </bottom>
      <diagonal/>
    </border>
    <border>
      <left/>
      <right style="thin">
        <color theme="0"/>
      </right>
      <top/>
      <bottom style="thick">
        <color theme="3" tint="0.39997558519241921"/>
      </bottom>
      <diagonal/>
    </border>
    <border>
      <left/>
      <right style="thick">
        <color theme="3" tint="0.39997558519241921"/>
      </right>
      <top/>
      <bottom style="thick">
        <color theme="3" tint="0.39997558519241921"/>
      </bottom>
      <diagonal/>
    </border>
    <border>
      <left style="thick">
        <color theme="3" tint="0.39997558519241921"/>
      </left>
      <right/>
      <top style="thick">
        <color theme="3" tint="0.39997558519241921"/>
      </top>
      <bottom style="thick">
        <color theme="3" tint="0.39997558519241921"/>
      </bottom>
      <diagonal/>
    </border>
    <border>
      <left/>
      <right/>
      <top style="thick">
        <color theme="3" tint="0.39997558519241921"/>
      </top>
      <bottom style="thick">
        <color theme="3" tint="0.39997558519241921"/>
      </bottom>
      <diagonal/>
    </border>
    <border>
      <left/>
      <right style="thin">
        <color theme="0"/>
      </right>
      <top style="thick">
        <color theme="3" tint="0.39997558519241921"/>
      </top>
      <bottom style="thick">
        <color theme="3" tint="0.39997558519241921"/>
      </bottom>
      <diagonal/>
    </border>
    <border>
      <left/>
      <right style="thick">
        <color theme="3" tint="0.39997558519241921"/>
      </right>
      <top style="thick">
        <color theme="3" tint="0.39997558519241921"/>
      </top>
      <bottom style="thick">
        <color theme="3" tint="0.39997558519241921"/>
      </bottom>
      <diagonal/>
    </border>
    <border>
      <left/>
      <right/>
      <top style="thick">
        <color theme="3" tint="0.39997558519241921"/>
      </top>
      <bottom style="thin">
        <color rgb="FFFFFFFF"/>
      </bottom>
      <diagonal/>
    </border>
    <border>
      <left style="thick">
        <color rgb="FF4F81BD"/>
      </left>
      <right/>
      <top style="thick">
        <color theme="3" tint="0.39997558519241921"/>
      </top>
      <bottom/>
      <diagonal/>
    </border>
    <border>
      <left/>
      <right/>
      <top style="thick">
        <color rgb="FF4F81BD"/>
      </top>
      <bottom style="thick">
        <color theme="3" tint="0.39997558519241921"/>
      </bottom>
      <diagonal/>
    </border>
    <border>
      <left/>
      <right style="thick">
        <color rgb="FF4F81BD"/>
      </right>
      <top style="thick">
        <color rgb="FF4F81BD"/>
      </top>
      <bottom style="thick">
        <color theme="3" tint="0.39997558519241921"/>
      </bottom>
      <diagonal/>
    </border>
    <border>
      <left/>
      <right style="thin">
        <color theme="0"/>
      </right>
      <top style="thick">
        <color rgb="FF4F81BD"/>
      </top>
      <bottom style="thick">
        <color theme="3" tint="0.39997558519241921"/>
      </bottom>
      <diagonal/>
    </border>
  </borders>
  <cellStyleXfs count="4">
    <xf numFmtId="0" fontId="0" fillId="0" borderId="0"/>
    <xf numFmtId="9" fontId="2" fillId="0" borderId="0" applyFont="0" applyFill="0" applyBorder="0" applyAlignment="0" applyProtection="0"/>
    <xf numFmtId="0" fontId="27" fillId="0" borderId="0"/>
    <xf numFmtId="0" fontId="1" fillId="0" borderId="0"/>
  </cellStyleXfs>
  <cellXfs count="570">
    <xf numFmtId="0" fontId="0" fillId="0" borderId="0" xfId="0"/>
    <xf numFmtId="164" fontId="3" fillId="4" borderId="9" xfId="0" applyNumberFormat="1" applyFont="1" applyFill="1" applyBorder="1" applyAlignment="1" applyProtection="1">
      <alignment vertical="center"/>
      <protection locked="0"/>
    </xf>
    <xf numFmtId="164" fontId="3" fillId="4" borderId="8" xfId="0" applyNumberFormat="1" applyFont="1" applyFill="1" applyBorder="1" applyAlignment="1" applyProtection="1">
      <alignment vertical="center"/>
      <protection locked="0"/>
    </xf>
    <xf numFmtId="164" fontId="3" fillId="4" borderId="10" xfId="0" applyNumberFormat="1" applyFont="1" applyFill="1" applyBorder="1" applyAlignment="1" applyProtection="1">
      <alignment vertical="center"/>
      <protection locked="0"/>
    </xf>
    <xf numFmtId="164" fontId="3" fillId="4" borderId="7" xfId="0" applyNumberFormat="1" applyFont="1" applyFill="1" applyBorder="1" applyAlignment="1" applyProtection="1">
      <alignment vertical="center"/>
      <protection locked="0"/>
    </xf>
    <xf numFmtId="164" fontId="3" fillId="4" borderId="0" xfId="0" applyNumberFormat="1" applyFont="1" applyFill="1" applyAlignment="1" applyProtection="1">
      <alignment vertical="center"/>
      <protection locked="0"/>
    </xf>
    <xf numFmtId="164" fontId="3" fillId="4" borderId="11" xfId="0" applyNumberFormat="1" applyFont="1" applyFill="1" applyBorder="1" applyAlignment="1" applyProtection="1">
      <alignment vertical="center"/>
      <protection locked="0"/>
    </xf>
    <xf numFmtId="164" fontId="5" fillId="4" borderId="11" xfId="0" applyNumberFormat="1" applyFont="1" applyFill="1" applyBorder="1" applyAlignment="1" applyProtection="1">
      <alignment vertical="center"/>
      <protection locked="0"/>
    </xf>
    <xf numFmtId="0" fontId="23" fillId="0" borderId="14" xfId="0" applyFont="1" applyBorder="1" applyAlignment="1" applyProtection="1">
      <alignment wrapText="1"/>
      <protection locked="0"/>
    </xf>
    <xf numFmtId="0" fontId="23" fillId="0" borderId="15" xfId="0" applyFont="1" applyBorder="1" applyAlignment="1" applyProtection="1">
      <alignment wrapText="1"/>
      <protection locked="0"/>
    </xf>
    <xf numFmtId="0" fontId="3" fillId="0" borderId="0" xfId="0" applyFont="1" applyAlignment="1">
      <alignment vertical="center"/>
    </xf>
    <xf numFmtId="164" fontId="3" fillId="4" borderId="5" xfId="0" applyNumberFormat="1" applyFont="1" applyFill="1" applyBorder="1" applyAlignment="1" applyProtection="1">
      <alignment vertical="center"/>
      <protection locked="0"/>
    </xf>
    <xf numFmtId="0" fontId="0" fillId="3" borderId="0" xfId="0" applyFill="1"/>
    <xf numFmtId="0" fontId="23" fillId="7" borderId="0" xfId="0" applyFont="1" applyFill="1"/>
    <xf numFmtId="0" fontId="0" fillId="7" borderId="0" xfId="0" applyFill="1"/>
    <xf numFmtId="0" fontId="23" fillId="7" borderId="18" xfId="0" applyFont="1" applyFill="1" applyBorder="1"/>
    <xf numFmtId="0" fontId="0" fillId="7" borderId="19" xfId="0" applyFill="1" applyBorder="1"/>
    <xf numFmtId="0" fontId="23" fillId="7" borderId="0" xfId="0" applyFont="1" applyFill="1" applyAlignment="1">
      <alignment wrapText="1"/>
    </xf>
    <xf numFmtId="0" fontId="24" fillId="7" borderId="18" xfId="0" applyFont="1" applyFill="1" applyBorder="1" applyAlignment="1">
      <alignment horizontal="center"/>
    </xf>
    <xf numFmtId="0" fontId="24" fillId="7" borderId="0" xfId="0" applyFont="1" applyFill="1" applyAlignment="1">
      <alignment horizontal="center"/>
    </xf>
    <xf numFmtId="0" fontId="23" fillId="0" borderId="14" xfId="0" applyFont="1" applyBorder="1" applyAlignment="1">
      <alignment wrapText="1"/>
    </xf>
    <xf numFmtId="0" fontId="23" fillId="7" borderId="12" xfId="0" applyFont="1" applyFill="1" applyBorder="1"/>
    <xf numFmtId="0" fontId="23" fillId="0" borderId="23" xfId="0" applyFont="1" applyBorder="1" applyAlignment="1">
      <alignment wrapText="1"/>
    </xf>
    <xf numFmtId="164" fontId="3" fillId="4" borderId="41" xfId="0" applyNumberFormat="1" applyFont="1" applyFill="1" applyBorder="1" applyAlignment="1" applyProtection="1">
      <alignment vertical="center"/>
      <protection locked="0"/>
    </xf>
    <xf numFmtId="164" fontId="3" fillId="4" borderId="43" xfId="0" applyNumberFormat="1" applyFont="1" applyFill="1" applyBorder="1" applyAlignment="1" applyProtection="1">
      <alignment vertical="center"/>
      <protection locked="0"/>
    </xf>
    <xf numFmtId="164" fontId="3" fillId="4" borderId="12" xfId="0" applyNumberFormat="1" applyFont="1" applyFill="1" applyBorder="1" applyAlignment="1" applyProtection="1">
      <alignment vertical="center"/>
      <protection locked="0"/>
    </xf>
    <xf numFmtId="164" fontId="3" fillId="4" borderId="45" xfId="0" applyNumberFormat="1" applyFont="1" applyFill="1" applyBorder="1" applyAlignment="1" applyProtection="1">
      <alignment vertical="center"/>
      <protection locked="0"/>
    </xf>
    <xf numFmtId="164" fontId="3" fillId="4" borderId="46" xfId="0" applyNumberFormat="1" applyFont="1" applyFill="1" applyBorder="1" applyAlignment="1" applyProtection="1">
      <alignment vertical="center"/>
      <protection locked="0"/>
    </xf>
    <xf numFmtId="164" fontId="3" fillId="4" borderId="32" xfId="0" applyNumberFormat="1" applyFont="1" applyFill="1" applyBorder="1" applyAlignment="1" applyProtection="1">
      <alignment vertical="center"/>
      <protection locked="0"/>
    </xf>
    <xf numFmtId="164" fontId="3" fillId="4" borderId="35" xfId="0" applyNumberFormat="1" applyFont="1" applyFill="1" applyBorder="1" applyAlignment="1" applyProtection="1">
      <alignment vertical="center"/>
      <protection locked="0"/>
    </xf>
    <xf numFmtId="0" fontId="3" fillId="2" borderId="0" xfId="0" applyFont="1" applyFill="1"/>
    <xf numFmtId="0" fontId="5" fillId="0" borderId="0" xfId="0" applyFont="1" applyAlignment="1">
      <alignment wrapText="1"/>
    </xf>
    <xf numFmtId="0" fontId="4" fillId="0" borderId="0" xfId="0" applyFont="1"/>
    <xf numFmtId="0" fontId="3" fillId="4" borderId="5" xfId="0" quotePrefix="1" applyFont="1" applyFill="1" applyBorder="1" applyAlignment="1">
      <alignment horizontal="right" vertical="center"/>
    </xf>
    <xf numFmtId="0" fontId="3" fillId="0" borderId="0" xfId="0" applyFont="1"/>
    <xf numFmtId="0" fontId="7" fillId="0" borderId="0" xfId="0" applyFont="1" applyAlignment="1">
      <alignment horizontal="left" vertical="center"/>
    </xf>
    <xf numFmtId="0" fontId="6" fillId="2" borderId="0" xfId="0" applyFont="1" applyFill="1"/>
    <xf numFmtId="0" fontId="8" fillId="5" borderId="2" xfId="0" applyFont="1" applyFill="1" applyBorder="1" applyAlignment="1">
      <alignment horizontal="center" wrapText="1"/>
    </xf>
    <xf numFmtId="0" fontId="3" fillId="0" borderId="40" xfId="0" applyFont="1" applyBorder="1"/>
    <xf numFmtId="0" fontId="3" fillId="0" borderId="39" xfId="0" applyFont="1" applyBorder="1"/>
    <xf numFmtId="0" fontId="5" fillId="2" borderId="0" xfId="0" applyFont="1" applyFill="1"/>
    <xf numFmtId="164" fontId="5" fillId="0" borderId="10" xfId="0" applyNumberFormat="1" applyFont="1" applyBorder="1" applyAlignment="1">
      <alignment vertical="center"/>
    </xf>
    <xf numFmtId="0" fontId="12" fillId="0" borderId="0" xfId="0" applyFont="1"/>
    <xf numFmtId="0" fontId="22" fillId="0" borderId="0" xfId="0" applyFont="1"/>
    <xf numFmtId="164" fontId="3" fillId="0" borderId="10" xfId="0" applyNumberFormat="1" applyFont="1" applyBorder="1" applyAlignment="1">
      <alignment vertical="center"/>
    </xf>
    <xf numFmtId="14" fontId="8" fillId="5" borderId="2" xfId="0" applyNumberFormat="1" applyFont="1" applyFill="1" applyBorder="1" applyAlignment="1">
      <alignment horizontal="center" wrapText="1"/>
    </xf>
    <xf numFmtId="164" fontId="5" fillId="0" borderId="0" xfId="0" applyNumberFormat="1" applyFont="1" applyAlignment="1">
      <alignment vertical="center"/>
    </xf>
    <xf numFmtId="164" fontId="3" fillId="0" borderId="0" xfId="0" applyNumberFormat="1" applyFont="1" applyAlignment="1">
      <alignment vertical="center"/>
    </xf>
    <xf numFmtId="0" fontId="3" fillId="0" borderId="12" xfId="0" applyFont="1" applyBorder="1"/>
    <xf numFmtId="0" fontId="3" fillId="0" borderId="42" xfId="0" applyFont="1" applyBorder="1"/>
    <xf numFmtId="3" fontId="5" fillId="0" borderId="0" xfId="0" applyNumberFormat="1" applyFont="1" applyAlignment="1">
      <alignment vertical="center"/>
    </xf>
    <xf numFmtId="164" fontId="5" fillId="0" borderId="0" xfId="0" applyNumberFormat="1" applyFont="1" applyAlignment="1">
      <alignment horizontal="right" vertical="center"/>
    </xf>
    <xf numFmtId="0" fontId="8" fillId="7" borderId="0" xfId="0" applyFont="1" applyFill="1" applyAlignment="1">
      <alignment horizontal="center" wrapText="1"/>
    </xf>
    <xf numFmtId="0" fontId="3" fillId="0" borderId="38" xfId="0" applyFont="1" applyBorder="1"/>
    <xf numFmtId="0" fontId="3" fillId="0" borderId="2" xfId="0" applyFont="1" applyBorder="1"/>
    <xf numFmtId="164" fontId="5" fillId="4" borderId="0" xfId="0" applyNumberFormat="1" applyFont="1" applyFill="1" applyAlignment="1" applyProtection="1">
      <alignment vertical="center"/>
      <protection locked="0"/>
    </xf>
    <xf numFmtId="0" fontId="3" fillId="4" borderId="0" xfId="0" applyFont="1" applyFill="1" applyProtection="1">
      <protection locked="0"/>
    </xf>
    <xf numFmtId="164" fontId="3" fillId="0" borderId="12" xfId="0" applyNumberFormat="1" applyFont="1" applyBorder="1" applyAlignment="1">
      <alignment vertical="center"/>
    </xf>
    <xf numFmtId="0" fontId="3" fillId="0" borderId="47" xfId="0" applyFont="1" applyBorder="1"/>
    <xf numFmtId="0" fontId="3" fillId="0" borderId="20" xfId="0" applyFont="1" applyBorder="1" applyAlignment="1">
      <alignment vertical="center"/>
    </xf>
    <xf numFmtId="164" fontId="3" fillId="4" borderId="48" xfId="0" applyNumberFormat="1" applyFont="1" applyFill="1" applyBorder="1" applyAlignment="1" applyProtection="1">
      <alignment vertical="center"/>
      <protection locked="0"/>
    </xf>
    <xf numFmtId="164" fontId="3" fillId="4" borderId="49" xfId="0" applyNumberFormat="1" applyFont="1" applyFill="1" applyBorder="1" applyAlignment="1" applyProtection="1">
      <alignment vertical="center"/>
      <protection locked="0"/>
    </xf>
    <xf numFmtId="0" fontId="5" fillId="4" borderId="44" xfId="0" applyFont="1" applyFill="1" applyBorder="1" applyAlignment="1" applyProtection="1">
      <alignment horizontal="center" wrapText="1"/>
      <protection locked="0"/>
    </xf>
    <xf numFmtId="0" fontId="13" fillId="0" borderId="0" xfId="0" applyFont="1" applyAlignment="1">
      <alignment horizontal="center" wrapText="1"/>
    </xf>
    <xf numFmtId="0" fontId="13" fillId="0" borderId="0" xfId="0" applyFont="1" applyAlignment="1">
      <alignment wrapText="1"/>
    </xf>
    <xf numFmtId="0" fontId="35" fillId="0" borderId="0" xfId="0" applyFont="1" applyAlignment="1">
      <alignment horizontal="left" vertical="top" wrapText="1"/>
    </xf>
    <xf numFmtId="0" fontId="6" fillId="0" borderId="0" xfId="0" applyFont="1"/>
    <xf numFmtId="0" fontId="5" fillId="0" borderId="0" xfId="0" applyFont="1"/>
    <xf numFmtId="0" fontId="5" fillId="0" borderId="0" xfId="0" applyFont="1" applyAlignment="1">
      <alignment vertical="center" wrapText="1"/>
    </xf>
    <xf numFmtId="10" fontId="3" fillId="0" borderId="51" xfId="1" applyNumberFormat="1" applyFont="1" applyBorder="1" applyAlignment="1" applyProtection="1">
      <alignment vertical="center"/>
    </xf>
    <xf numFmtId="0" fontId="3" fillId="0" borderId="0" xfId="0" applyFont="1" applyAlignment="1">
      <alignment horizontal="left" vertical="center"/>
    </xf>
    <xf numFmtId="164" fontId="3" fillId="4" borderId="52" xfId="0" applyNumberFormat="1" applyFont="1" applyFill="1" applyBorder="1" applyAlignment="1" applyProtection="1">
      <alignment vertical="center"/>
      <protection locked="0"/>
    </xf>
    <xf numFmtId="164" fontId="3" fillId="4" borderId="53" xfId="0" applyNumberFormat="1" applyFont="1" applyFill="1" applyBorder="1" applyAlignment="1" applyProtection="1">
      <alignment vertical="center"/>
      <protection locked="0"/>
    </xf>
    <xf numFmtId="164" fontId="5" fillId="0" borderId="51" xfId="0" applyNumberFormat="1" applyFont="1" applyBorder="1" applyAlignment="1">
      <alignment vertical="center"/>
    </xf>
    <xf numFmtId="164" fontId="3" fillId="0" borderId="51" xfId="0" applyNumberFormat="1" applyFont="1" applyBorder="1" applyAlignment="1">
      <alignment vertical="center"/>
    </xf>
    <xf numFmtId="164" fontId="3" fillId="4" borderId="6" xfId="0" applyNumberFormat="1" applyFont="1" applyFill="1" applyBorder="1" applyAlignment="1" applyProtection="1">
      <alignment vertical="center"/>
      <protection locked="0"/>
    </xf>
    <xf numFmtId="164" fontId="3" fillId="4" borderId="4" xfId="0" applyNumberFormat="1" applyFont="1" applyFill="1" applyBorder="1" applyAlignment="1" applyProtection="1">
      <alignment vertical="center"/>
      <protection locked="0"/>
    </xf>
    <xf numFmtId="164" fontId="3" fillId="4" borderId="54" xfId="0" applyNumberFormat="1" applyFont="1" applyFill="1" applyBorder="1" applyAlignment="1" applyProtection="1">
      <alignment vertical="center"/>
      <protection locked="0"/>
    </xf>
    <xf numFmtId="164" fontId="5" fillId="4" borderId="54" xfId="0" applyNumberFormat="1" applyFont="1" applyFill="1" applyBorder="1" applyAlignment="1" applyProtection="1">
      <alignment vertical="center"/>
      <protection locked="0"/>
    </xf>
    <xf numFmtId="164" fontId="3" fillId="4" borderId="55" xfId="0" applyNumberFormat="1" applyFont="1" applyFill="1" applyBorder="1" applyAlignment="1" applyProtection="1">
      <alignment vertical="center"/>
      <protection locked="0"/>
    </xf>
    <xf numFmtId="164" fontId="3" fillId="4" borderId="56" xfId="0" applyNumberFormat="1" applyFont="1" applyFill="1" applyBorder="1" applyAlignment="1" applyProtection="1">
      <alignment vertical="center"/>
      <protection locked="0"/>
    </xf>
    <xf numFmtId="0" fontId="3" fillId="4" borderId="54" xfId="0" applyFont="1" applyFill="1" applyBorder="1" applyProtection="1">
      <protection locked="0"/>
    </xf>
    <xf numFmtId="0" fontId="5" fillId="4" borderId="57" xfId="0" applyFont="1" applyFill="1" applyBorder="1" applyAlignment="1" applyProtection="1">
      <alignment horizontal="center" wrapText="1"/>
      <protection locked="0"/>
    </xf>
    <xf numFmtId="0" fontId="7" fillId="0" borderId="0" xfId="0" applyFont="1"/>
    <xf numFmtId="0" fontId="18" fillId="0" borderId="0" xfId="0" applyFont="1"/>
    <xf numFmtId="0" fontId="7" fillId="0" borderId="0" xfId="0" applyFont="1" applyAlignment="1">
      <alignment vertical="center"/>
    </xf>
    <xf numFmtId="0" fontId="7" fillId="0" borderId="0" xfId="0" applyFont="1" applyAlignment="1">
      <alignment horizontal="left" vertical="center" indent="1"/>
    </xf>
    <xf numFmtId="0" fontId="3" fillId="0" borderId="0" xfId="0" applyFont="1" applyAlignment="1">
      <alignment horizontal="left" vertical="center" wrapText="1"/>
    </xf>
    <xf numFmtId="0" fontId="7" fillId="0" borderId="0" xfId="0" applyFont="1" applyAlignment="1">
      <alignment horizontal="left" vertical="center" wrapText="1"/>
    </xf>
    <xf numFmtId="0" fontId="8" fillId="5" borderId="2" xfId="0" applyFont="1" applyFill="1" applyBorder="1" applyAlignment="1">
      <alignment vertical="center"/>
    </xf>
    <xf numFmtId="0" fontId="7" fillId="0" borderId="0" xfId="0" applyFont="1" applyAlignment="1">
      <alignment horizontal="left"/>
    </xf>
    <xf numFmtId="0" fontId="15" fillId="0" borderId="0" xfId="0" applyFont="1" applyAlignment="1">
      <alignment horizontal="left"/>
    </xf>
    <xf numFmtId="0" fontId="7" fillId="0" borderId="0" xfId="0" applyFont="1" applyAlignment="1">
      <alignment horizontal="left" indent="1"/>
    </xf>
    <xf numFmtId="0" fontId="23" fillId="0" borderId="0" xfId="0" quotePrefix="1" applyFont="1" applyAlignment="1">
      <alignment horizontal="left" wrapText="1" indent="1"/>
    </xf>
    <xf numFmtId="3" fontId="7" fillId="0" borderId="0" xfId="0" applyNumberFormat="1" applyFont="1" applyAlignment="1">
      <alignment horizontal="left" indent="1"/>
    </xf>
    <xf numFmtId="3" fontId="15" fillId="0" borderId="0" xfId="0" applyNumberFormat="1" applyFont="1" applyAlignment="1">
      <alignment horizontal="left"/>
    </xf>
    <xf numFmtId="3" fontId="3" fillId="0" borderId="0" xfId="0" applyNumberFormat="1" applyFont="1" applyAlignment="1">
      <alignment horizontal="left" vertical="center" wrapText="1" indent="1"/>
    </xf>
    <xf numFmtId="3" fontId="3" fillId="0" borderId="0" xfId="0" applyNumberFormat="1" applyFont="1" applyAlignment="1">
      <alignment horizontal="left" vertical="center" indent="1"/>
    </xf>
    <xf numFmtId="0" fontId="3" fillId="0" borderId="0" xfId="0" applyFont="1" applyAlignment="1">
      <alignment horizontal="left" vertical="center" indent="1"/>
    </xf>
    <xf numFmtId="0" fontId="15" fillId="6" borderId="0" xfId="0" applyFont="1" applyFill="1" applyAlignment="1">
      <alignment horizontal="left"/>
    </xf>
    <xf numFmtId="0" fontId="7" fillId="6" borderId="0" xfId="0" applyFont="1" applyFill="1" applyAlignment="1">
      <alignment horizontal="left"/>
    </xf>
    <xf numFmtId="0" fontId="3" fillId="6" borderId="0" xfId="0" applyFont="1" applyFill="1" applyAlignment="1">
      <alignment horizontal="left" wrapText="1" indent="1"/>
    </xf>
    <xf numFmtId="0" fontId="3" fillId="6" borderId="0" xfId="0" quotePrefix="1" applyFont="1" applyFill="1" applyAlignment="1">
      <alignment horizontal="left" wrapText="1" indent="2"/>
    </xf>
    <xf numFmtId="0" fontId="7" fillId="0" borderId="0" xfId="0" quotePrefix="1" applyFont="1" applyAlignment="1">
      <alignment horizontal="left" indent="2"/>
    </xf>
    <xf numFmtId="0" fontId="7" fillId="0" borderId="0" xfId="0" applyFont="1" applyAlignment="1">
      <alignment horizontal="left" indent="2"/>
    </xf>
    <xf numFmtId="0" fontId="32" fillId="0" borderId="0" xfId="0" applyFont="1"/>
    <xf numFmtId="0" fontId="12" fillId="7" borderId="0" xfId="0" applyFont="1" applyFill="1" applyAlignment="1">
      <alignment vertical="center"/>
    </xf>
    <xf numFmtId="0" fontId="8" fillId="7" borderId="0" xfId="0" applyFont="1" applyFill="1" applyAlignment="1">
      <alignment vertical="center"/>
    </xf>
    <xf numFmtId="0" fontId="7" fillId="0" borderId="0" xfId="0" applyFont="1" applyAlignment="1">
      <alignment horizontal="left" wrapText="1"/>
    </xf>
    <xf numFmtId="0" fontId="32" fillId="0" borderId="0" xfId="0" applyFont="1" applyAlignment="1">
      <alignment horizontal="left" wrapText="1"/>
    </xf>
    <xf numFmtId="0" fontId="12" fillId="0" borderId="0" xfId="0" applyFont="1" applyAlignment="1">
      <alignment horizontal="left" wrapText="1" indent="1"/>
    </xf>
    <xf numFmtId="0" fontId="12" fillId="0" borderId="0" xfId="0" applyFont="1" applyAlignment="1">
      <alignment horizontal="left" wrapText="1" indent="3"/>
    </xf>
    <xf numFmtId="0" fontId="14" fillId="0" borderId="0" xfId="0" applyFont="1" applyAlignment="1">
      <alignment horizontal="left" wrapText="1" indent="2"/>
    </xf>
    <xf numFmtId="0" fontId="14" fillId="0" borderId="38" xfId="0" applyFont="1" applyBorder="1" applyAlignment="1">
      <alignment horizontal="left" wrapText="1" indent="2"/>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vertical="center" wrapText="1"/>
    </xf>
    <xf numFmtId="0" fontId="3" fillId="7" borderId="0" xfId="0" applyFont="1" applyFill="1"/>
    <xf numFmtId="165" fontId="3" fillId="4" borderId="50" xfId="1" applyNumberFormat="1" applyFont="1" applyFill="1" applyBorder="1" applyAlignment="1" applyProtection="1">
      <alignment vertical="center"/>
    </xf>
    <xf numFmtId="164" fontId="5" fillId="4" borderId="37" xfId="0" applyNumberFormat="1" applyFont="1" applyFill="1" applyBorder="1" applyAlignment="1" applyProtection="1">
      <alignment vertical="center"/>
      <protection locked="0"/>
    </xf>
    <xf numFmtId="164" fontId="3" fillId="4" borderId="36" xfId="0" applyNumberFormat="1" applyFont="1" applyFill="1" applyBorder="1" applyAlignment="1" applyProtection="1">
      <alignment vertical="center"/>
      <protection locked="0"/>
    </xf>
    <xf numFmtId="164" fontId="3" fillId="4" borderId="51" xfId="0" applyNumberFormat="1" applyFont="1" applyFill="1" applyBorder="1" applyAlignment="1" applyProtection="1">
      <alignment vertical="center"/>
      <protection locked="0"/>
    </xf>
    <xf numFmtId="164" fontId="3" fillId="4" borderId="58" xfId="0" applyNumberFormat="1" applyFont="1" applyFill="1" applyBorder="1" applyAlignment="1" applyProtection="1">
      <alignment vertical="center"/>
      <protection locked="0"/>
    </xf>
    <xf numFmtId="0" fontId="6" fillId="7" borderId="0" xfId="0" applyFont="1" applyFill="1"/>
    <xf numFmtId="0" fontId="5" fillId="7" borderId="0" xfId="0" applyFont="1" applyFill="1"/>
    <xf numFmtId="0" fontId="3" fillId="7" borderId="3" xfId="0" applyFont="1" applyFill="1" applyBorder="1"/>
    <xf numFmtId="0" fontId="3" fillId="0" borderId="38" xfId="0" applyFont="1" applyBorder="1" applyAlignment="1">
      <alignment vertical="center"/>
    </xf>
    <xf numFmtId="0" fontId="23" fillId="7" borderId="54" xfId="0" applyFont="1" applyFill="1" applyBorder="1"/>
    <xf numFmtId="0" fontId="28" fillId="7" borderId="54" xfId="0" applyFont="1" applyFill="1" applyBorder="1"/>
    <xf numFmtId="0" fontId="29" fillId="7" borderId="54" xfId="0" applyFont="1" applyFill="1" applyBorder="1"/>
    <xf numFmtId="0" fontId="24" fillId="7" borderId="54" xfId="0" applyFont="1" applyFill="1" applyBorder="1" applyAlignment="1">
      <alignment horizontal="center"/>
    </xf>
    <xf numFmtId="0" fontId="23" fillId="7" borderId="54" xfId="0" applyFont="1" applyFill="1" applyBorder="1" applyAlignment="1">
      <alignment wrapText="1"/>
    </xf>
    <xf numFmtId="0" fontId="0" fillId="3" borderId="29" xfId="0" applyFill="1" applyBorder="1"/>
    <xf numFmtId="0" fontId="0" fillId="0" borderId="0" xfId="0" applyAlignment="1">
      <alignment vertical="center" wrapText="1"/>
    </xf>
    <xf numFmtId="0" fontId="3" fillId="0" borderId="44" xfId="0" applyFont="1" applyBorder="1"/>
    <xf numFmtId="0" fontId="6" fillId="0" borderId="0" xfId="0" applyFont="1" applyAlignment="1">
      <alignment horizontal="left" vertical="center"/>
    </xf>
    <xf numFmtId="0" fontId="3" fillId="4" borderId="5" xfId="0" applyFont="1" applyFill="1" applyBorder="1" applyAlignment="1">
      <alignment horizontal="right" vertical="center"/>
    </xf>
    <xf numFmtId="0" fontId="23" fillId="7" borderId="54" xfId="0" applyFont="1" applyFill="1" applyBorder="1" applyAlignment="1">
      <alignment horizontal="left" vertical="top" wrapText="1"/>
    </xf>
    <xf numFmtId="0" fontId="23" fillId="7" borderId="0" xfId="0" applyFont="1" applyFill="1" applyAlignment="1">
      <alignment horizontal="left" vertical="top" wrapText="1"/>
    </xf>
    <xf numFmtId="0" fontId="23" fillId="7" borderId="0" xfId="0" applyFont="1" applyFill="1" applyAlignment="1">
      <alignment horizontal="left"/>
    </xf>
    <xf numFmtId="0" fontId="13" fillId="0" borderId="60" xfId="0" applyFont="1" applyBorder="1" applyAlignment="1">
      <alignment wrapText="1"/>
    </xf>
    <xf numFmtId="0" fontId="13" fillId="0" borderId="61" xfId="0" applyFont="1" applyBorder="1" applyAlignment="1">
      <alignment wrapText="1"/>
    </xf>
    <xf numFmtId="0" fontId="13" fillId="0" borderId="63" xfId="0" applyFont="1" applyBorder="1" applyAlignment="1">
      <alignment wrapText="1"/>
    </xf>
    <xf numFmtId="0" fontId="13" fillId="0" borderId="64" xfId="0" applyFont="1" applyBorder="1" applyAlignment="1">
      <alignment wrapText="1"/>
    </xf>
    <xf numFmtId="0" fontId="5" fillId="0" borderId="63" xfId="0" applyFont="1" applyBorder="1" applyAlignment="1">
      <alignment wrapText="1"/>
    </xf>
    <xf numFmtId="0" fontId="4" fillId="0" borderId="64" xfId="0" applyFont="1" applyBorder="1"/>
    <xf numFmtId="0" fontId="18" fillId="0" borderId="63" xfId="0" applyFont="1" applyBorder="1"/>
    <xf numFmtId="0" fontId="7" fillId="0" borderId="63" xfId="0" applyFont="1" applyBorder="1" applyAlignment="1">
      <alignment vertical="center"/>
    </xf>
    <xf numFmtId="0" fontId="7" fillId="0" borderId="63" xfId="0" applyFont="1" applyBorder="1" applyAlignment="1">
      <alignment horizontal="left" vertical="center"/>
    </xf>
    <xf numFmtId="0" fontId="7" fillId="0" borderId="64" xfId="0" applyFont="1" applyBorder="1" applyAlignment="1">
      <alignment horizontal="left" vertical="center"/>
    </xf>
    <xf numFmtId="0" fontId="5" fillId="0" borderId="64" xfId="0" applyFont="1" applyBorder="1" applyAlignment="1">
      <alignment vertical="center" wrapText="1"/>
    </xf>
    <xf numFmtId="0" fontId="7" fillId="0" borderId="63" xfId="0" applyFont="1" applyBorder="1" applyAlignment="1">
      <alignment horizontal="left" vertical="center" indent="1"/>
    </xf>
    <xf numFmtId="165" fontId="3" fillId="4" borderId="68" xfId="1" applyNumberFormat="1" applyFont="1" applyFill="1" applyBorder="1" applyAlignment="1" applyProtection="1">
      <alignment vertical="center"/>
      <protection locked="0"/>
    </xf>
    <xf numFmtId="10" fontId="3" fillId="0" borderId="69" xfId="1" applyNumberFormat="1" applyFont="1" applyBorder="1" applyAlignment="1" applyProtection="1">
      <alignment vertical="center"/>
    </xf>
    <xf numFmtId="0" fontId="3" fillId="0" borderId="64" xfId="0" applyFont="1" applyBorder="1" applyAlignment="1">
      <alignment horizontal="left" vertical="center"/>
    </xf>
    <xf numFmtId="0" fontId="3" fillId="0" borderId="63" xfId="0" applyFont="1" applyBorder="1" applyAlignment="1">
      <alignment horizontal="left" vertical="center"/>
    </xf>
    <xf numFmtId="0" fontId="3" fillId="0" borderId="63" xfId="0" applyFont="1" applyBorder="1" applyAlignment="1">
      <alignment horizontal="left" vertical="center" wrapText="1"/>
    </xf>
    <xf numFmtId="0" fontId="7" fillId="0" borderId="63" xfId="0" applyFont="1" applyBorder="1" applyAlignment="1">
      <alignment horizontal="left" vertical="center" wrapText="1"/>
    </xf>
    <xf numFmtId="0" fontId="6" fillId="0" borderId="63" xfId="0" applyFont="1" applyBorder="1" applyAlignment="1">
      <alignment horizontal="left" vertical="center"/>
    </xf>
    <xf numFmtId="0" fontId="3" fillId="0" borderId="63" xfId="0" applyFont="1" applyBorder="1"/>
    <xf numFmtId="0" fontId="8" fillId="5" borderId="71" xfId="0" applyFont="1" applyFill="1" applyBorder="1" applyAlignment="1">
      <alignment vertical="center"/>
    </xf>
    <xf numFmtId="0" fontId="8" fillId="5" borderId="72" xfId="0" applyFont="1" applyFill="1" applyBorder="1" applyAlignment="1">
      <alignment horizontal="center" wrapText="1"/>
    </xf>
    <xf numFmtId="0" fontId="7" fillId="0" borderId="63" xfId="0" applyFont="1" applyBorder="1" applyAlignment="1">
      <alignment horizontal="left"/>
    </xf>
    <xf numFmtId="164" fontId="3" fillId="4" borderId="73" xfId="0" applyNumberFormat="1" applyFont="1" applyFill="1" applyBorder="1" applyAlignment="1" applyProtection="1">
      <alignment vertical="center"/>
      <protection locked="0"/>
    </xf>
    <xf numFmtId="164" fontId="3" fillId="4" borderId="74" xfId="0" applyNumberFormat="1" applyFont="1" applyFill="1" applyBorder="1" applyAlignment="1" applyProtection="1">
      <alignment vertical="center"/>
      <protection locked="0"/>
    </xf>
    <xf numFmtId="0" fontId="15" fillId="0" borderId="63" xfId="0" applyFont="1" applyBorder="1" applyAlignment="1">
      <alignment horizontal="left"/>
    </xf>
    <xf numFmtId="164" fontId="5" fillId="0" borderId="69" xfId="0" applyNumberFormat="1" applyFont="1" applyBorder="1" applyAlignment="1">
      <alignment vertical="center"/>
    </xf>
    <xf numFmtId="164" fontId="3" fillId="4" borderId="76" xfId="0" applyNumberFormat="1" applyFont="1" applyFill="1" applyBorder="1" applyAlignment="1" applyProtection="1">
      <alignment vertical="center"/>
      <protection locked="0"/>
    </xf>
    <xf numFmtId="164" fontId="3" fillId="4" borderId="70" xfId="0" applyNumberFormat="1" applyFont="1" applyFill="1" applyBorder="1" applyAlignment="1" applyProtection="1">
      <alignment vertical="center"/>
      <protection locked="0"/>
    </xf>
    <xf numFmtId="164" fontId="3" fillId="4" borderId="64" xfId="0" applyNumberFormat="1" applyFont="1" applyFill="1" applyBorder="1" applyAlignment="1" applyProtection="1">
      <alignment vertical="center"/>
      <protection locked="0"/>
    </xf>
    <xf numFmtId="164" fontId="3" fillId="0" borderId="69" xfId="0" applyNumberFormat="1" applyFont="1" applyBorder="1" applyAlignment="1">
      <alignment vertical="center"/>
    </xf>
    <xf numFmtId="0" fontId="7" fillId="0" borderId="63" xfId="0" applyFont="1" applyBorder="1" applyAlignment="1">
      <alignment horizontal="left" indent="1"/>
    </xf>
    <xf numFmtId="164" fontId="3" fillId="4" borderId="65" xfId="0" applyNumberFormat="1" applyFont="1" applyFill="1" applyBorder="1" applyAlignment="1" applyProtection="1">
      <alignment vertical="center"/>
      <protection locked="0"/>
    </xf>
    <xf numFmtId="164" fontId="3" fillId="4" borderId="67" xfId="0" applyNumberFormat="1" applyFont="1" applyFill="1" applyBorder="1" applyAlignment="1" applyProtection="1">
      <alignment vertical="center"/>
      <protection locked="0"/>
    </xf>
    <xf numFmtId="164" fontId="3" fillId="4" borderId="77" xfId="0" applyNumberFormat="1" applyFont="1" applyFill="1" applyBorder="1" applyAlignment="1" applyProtection="1">
      <alignment vertical="center"/>
      <protection locked="0"/>
    </xf>
    <xf numFmtId="0" fontId="23" fillId="0" borderId="63" xfId="0" quotePrefix="1" applyFont="1" applyBorder="1" applyAlignment="1">
      <alignment horizontal="left" wrapText="1" indent="1"/>
    </xf>
    <xf numFmtId="0" fontId="3" fillId="0" borderId="64" xfId="0" applyFont="1" applyBorder="1"/>
    <xf numFmtId="3" fontId="7" fillId="0" borderId="63" xfId="0" applyNumberFormat="1" applyFont="1" applyBorder="1" applyAlignment="1">
      <alignment horizontal="left" indent="1"/>
    </xf>
    <xf numFmtId="164" fontId="3" fillId="4" borderId="66" xfId="0" applyNumberFormat="1" applyFont="1" applyFill="1" applyBorder="1" applyAlignment="1" applyProtection="1">
      <alignment vertical="center"/>
      <protection locked="0"/>
    </xf>
    <xf numFmtId="3" fontId="15" fillId="0" borderId="63" xfId="0" applyNumberFormat="1" applyFont="1" applyBorder="1" applyAlignment="1">
      <alignment horizontal="left"/>
    </xf>
    <xf numFmtId="164" fontId="5" fillId="0" borderId="64" xfId="0" applyNumberFormat="1" applyFont="1" applyBorder="1" applyAlignment="1">
      <alignment vertical="center"/>
    </xf>
    <xf numFmtId="164" fontId="3" fillId="0" borderId="64" xfId="0" applyNumberFormat="1" applyFont="1" applyBorder="1" applyAlignment="1">
      <alignment vertical="center"/>
    </xf>
    <xf numFmtId="3" fontId="3" fillId="0" borderId="63" xfId="0" applyNumberFormat="1" applyFont="1" applyBorder="1" applyAlignment="1">
      <alignment horizontal="left" vertical="center" wrapText="1" indent="1"/>
    </xf>
    <xf numFmtId="3" fontId="3" fillId="0" borderId="63" xfId="0" applyNumberFormat="1" applyFont="1" applyBorder="1" applyAlignment="1">
      <alignment horizontal="left" vertical="center" indent="1"/>
    </xf>
    <xf numFmtId="0" fontId="3" fillId="0" borderId="63" xfId="0" applyFont="1" applyBorder="1" applyAlignment="1">
      <alignment horizontal="left" vertical="center" indent="1"/>
    </xf>
    <xf numFmtId="164" fontId="3" fillId="4" borderId="78" xfId="0" applyNumberFormat="1" applyFont="1" applyFill="1" applyBorder="1" applyAlignment="1" applyProtection="1">
      <alignment vertical="center"/>
      <protection locked="0"/>
    </xf>
    <xf numFmtId="0" fontId="15" fillId="6" borderId="63" xfId="0" applyFont="1" applyFill="1" applyBorder="1" applyAlignment="1">
      <alignment horizontal="left"/>
    </xf>
    <xf numFmtId="0" fontId="7" fillId="6" borderId="63" xfId="0" applyFont="1" applyFill="1" applyBorder="1" applyAlignment="1">
      <alignment horizontal="left"/>
    </xf>
    <xf numFmtId="0" fontId="3" fillId="6" borderId="63" xfId="0" applyFont="1" applyFill="1" applyBorder="1" applyAlignment="1">
      <alignment horizontal="left" wrapText="1" indent="1"/>
    </xf>
    <xf numFmtId="0" fontId="3" fillId="6" borderId="63" xfId="0" quotePrefix="1" applyFont="1" applyFill="1" applyBorder="1" applyAlignment="1">
      <alignment horizontal="left" wrapText="1" indent="2"/>
    </xf>
    <xf numFmtId="164" fontId="3" fillId="4" borderId="79" xfId="0" applyNumberFormat="1" applyFont="1" applyFill="1" applyBorder="1" applyAlignment="1" applyProtection="1">
      <alignment vertical="center"/>
      <protection locked="0"/>
    </xf>
    <xf numFmtId="0" fontId="7" fillId="0" borderId="63" xfId="0" quotePrefix="1" applyFont="1" applyBorder="1" applyAlignment="1">
      <alignment horizontal="left" indent="2"/>
    </xf>
    <xf numFmtId="3" fontId="5" fillId="0" borderId="64" xfId="0" applyNumberFormat="1" applyFont="1" applyBorder="1" applyAlignment="1">
      <alignment vertical="center"/>
    </xf>
    <xf numFmtId="164" fontId="5" fillId="0" borderId="64" xfId="0" applyNumberFormat="1" applyFont="1" applyBorder="1" applyAlignment="1">
      <alignment horizontal="right" vertical="center"/>
    </xf>
    <xf numFmtId="0" fontId="32" fillId="0" borderId="63" xfId="0" applyFont="1" applyBorder="1"/>
    <xf numFmtId="0" fontId="3" fillId="4" borderId="77" xfId="0" applyFont="1" applyFill="1" applyBorder="1" applyProtection="1">
      <protection locked="0"/>
    </xf>
    <xf numFmtId="0" fontId="7" fillId="0" borderId="63" xfId="0" applyFont="1" applyBorder="1" applyAlignment="1">
      <alignment horizontal="left" wrapText="1"/>
    </xf>
    <xf numFmtId="0" fontId="7" fillId="0" borderId="63" xfId="0" quotePrefix="1" applyFont="1" applyBorder="1" applyAlignment="1">
      <alignment horizontal="left" wrapText="1"/>
    </xf>
    <xf numFmtId="0" fontId="32" fillId="0" borderId="63" xfId="0" applyFont="1" applyBorder="1" applyAlignment="1">
      <alignment horizontal="left" wrapText="1"/>
    </xf>
    <xf numFmtId="0" fontId="7" fillId="0" borderId="63" xfId="0" applyFont="1" applyBorder="1"/>
    <xf numFmtId="0" fontId="12" fillId="0" borderId="63" xfId="0" applyFont="1" applyBorder="1" applyAlignment="1">
      <alignment horizontal="left" wrapText="1" indent="1"/>
    </xf>
    <xf numFmtId="164" fontId="3" fillId="4" borderId="80" xfId="0" applyNumberFormat="1" applyFont="1" applyFill="1" applyBorder="1" applyAlignment="1" applyProtection="1">
      <alignment vertical="center"/>
      <protection locked="0"/>
    </xf>
    <xf numFmtId="0" fontId="12" fillId="0" borderId="63" xfId="0" applyFont="1" applyBorder="1" applyAlignment="1">
      <alignment horizontal="left" wrapText="1" indent="3"/>
    </xf>
    <xf numFmtId="0" fontId="14" fillId="0" borderId="81" xfId="0" applyFont="1" applyBorder="1" applyAlignment="1">
      <alignment horizontal="left" wrapText="1" indent="2"/>
    </xf>
    <xf numFmtId="0" fontId="3" fillId="7" borderId="82" xfId="0" applyFont="1" applyFill="1" applyBorder="1"/>
    <xf numFmtId="0" fontId="3" fillId="0" borderId="63" xfId="0" applyFont="1" applyBorder="1" applyAlignment="1">
      <alignment vertical="center"/>
    </xf>
    <xf numFmtId="0" fontId="3" fillId="0" borderId="63" xfId="0" applyFont="1" applyBorder="1" applyAlignment="1">
      <alignment horizontal="left" vertical="top" wrapText="1"/>
    </xf>
    <xf numFmtId="0" fontId="7" fillId="0" borderId="64" xfId="0" applyFont="1" applyBorder="1"/>
    <xf numFmtId="0" fontId="3" fillId="0" borderId="63" xfId="0" applyFont="1" applyBorder="1" applyAlignment="1">
      <alignment wrapText="1"/>
    </xf>
    <xf numFmtId="0" fontId="3" fillId="0" borderId="63" xfId="0" applyFont="1" applyBorder="1" applyAlignment="1">
      <alignment vertical="center" wrapText="1"/>
    </xf>
    <xf numFmtId="0" fontId="3" fillId="0" borderId="83" xfId="0" applyFont="1" applyBorder="1"/>
    <xf numFmtId="0" fontId="3" fillId="0" borderId="84" xfId="0" applyFont="1" applyBorder="1"/>
    <xf numFmtId="0" fontId="3" fillId="0" borderId="85" xfId="0" applyFont="1" applyBorder="1"/>
    <xf numFmtId="0" fontId="8" fillId="5" borderId="2" xfId="0" applyFont="1" applyFill="1" applyBorder="1" applyAlignment="1">
      <alignment horizontal="center" vertical="center" wrapText="1"/>
    </xf>
    <xf numFmtId="0" fontId="8" fillId="5" borderId="72" xfId="0" applyFont="1" applyFill="1" applyBorder="1" applyAlignment="1">
      <alignment horizontal="center" vertical="center" wrapText="1"/>
    </xf>
    <xf numFmtId="0" fontId="0" fillId="7" borderId="60" xfId="0" applyFill="1" applyBorder="1"/>
    <xf numFmtId="0" fontId="28" fillId="7" borderId="86" xfId="0" applyFont="1" applyFill="1" applyBorder="1"/>
    <xf numFmtId="0" fontId="23" fillId="7" borderId="61" xfId="0" applyFont="1" applyFill="1" applyBorder="1"/>
    <xf numFmtId="0" fontId="23" fillId="7" borderId="87" xfId="0" applyFont="1" applyFill="1" applyBorder="1"/>
    <xf numFmtId="0" fontId="0" fillId="7" borderId="88" xfId="0" applyFill="1" applyBorder="1"/>
    <xf numFmtId="0" fontId="23" fillId="7" borderId="86" xfId="0" applyFont="1" applyFill="1" applyBorder="1"/>
    <xf numFmtId="0" fontId="0" fillId="7" borderId="63" xfId="0" applyFill="1" applyBorder="1"/>
    <xf numFmtId="0" fontId="23" fillId="7" borderId="64" xfId="0" applyFont="1" applyFill="1" applyBorder="1"/>
    <xf numFmtId="0" fontId="23" fillId="7" borderId="64" xfId="0" applyFont="1" applyFill="1" applyBorder="1" applyAlignment="1">
      <alignment horizontal="center"/>
    </xf>
    <xf numFmtId="0" fontId="0" fillId="7" borderId="89" xfId="0" applyFill="1" applyBorder="1"/>
    <xf numFmtId="0" fontId="24" fillId="7" borderId="64" xfId="0" applyFont="1" applyFill="1" applyBorder="1" applyAlignment="1">
      <alignment horizontal="center"/>
    </xf>
    <xf numFmtId="0" fontId="23" fillId="7" borderId="64" xfId="0" applyFont="1" applyFill="1" applyBorder="1" applyAlignment="1">
      <alignment horizontal="left" vertical="top"/>
    </xf>
    <xf numFmtId="0" fontId="23" fillId="7" borderId="90" xfId="0" applyFont="1" applyFill="1" applyBorder="1" applyAlignment="1">
      <alignment horizontal="center" vertical="center" wrapText="1"/>
    </xf>
    <xf numFmtId="0" fontId="23" fillId="7" borderId="90" xfId="0" applyFont="1" applyFill="1" applyBorder="1"/>
    <xf numFmtId="0" fontId="24" fillId="7" borderId="64" xfId="0" applyFont="1" applyFill="1" applyBorder="1" applyAlignment="1">
      <alignment horizontal="left"/>
    </xf>
    <xf numFmtId="0" fontId="23" fillId="7" borderId="64" xfId="0" applyFont="1" applyFill="1" applyBorder="1" applyAlignment="1">
      <alignment horizontal="left"/>
    </xf>
    <xf numFmtId="0" fontId="0" fillId="7" borderId="83" xfId="0" applyFill="1" applyBorder="1"/>
    <xf numFmtId="0" fontId="23" fillId="7" borderId="92" xfId="0" applyFont="1" applyFill="1" applyBorder="1"/>
    <xf numFmtId="0" fontId="23" fillId="7" borderId="93" xfId="0" applyFont="1" applyFill="1" applyBorder="1"/>
    <xf numFmtId="0" fontId="0" fillId="7" borderId="93" xfId="0" applyFill="1" applyBorder="1"/>
    <xf numFmtId="0" fontId="23" fillId="7" borderId="84" xfId="0" applyFont="1" applyFill="1" applyBorder="1"/>
    <xf numFmtId="0" fontId="23" fillId="7" borderId="85" xfId="0" applyFont="1" applyFill="1" applyBorder="1"/>
    <xf numFmtId="0" fontId="23" fillId="7" borderId="94" xfId="0" applyFont="1" applyFill="1" applyBorder="1"/>
    <xf numFmtId="0" fontId="3" fillId="0" borderId="81" xfId="0" applyFont="1" applyBorder="1" applyAlignment="1">
      <alignment vertical="center"/>
    </xf>
    <xf numFmtId="0" fontId="3" fillId="0" borderId="95" xfId="0" applyFont="1" applyBorder="1"/>
    <xf numFmtId="0" fontId="23" fillId="7" borderId="96" xfId="0" applyFont="1" applyFill="1" applyBorder="1"/>
    <xf numFmtId="0" fontId="7" fillId="0" borderId="63" xfId="0" applyFont="1" applyBorder="1" applyAlignment="1">
      <alignment horizontal="left" indent="5"/>
    </xf>
    <xf numFmtId="14" fontId="8" fillId="5" borderId="2" xfId="0" applyNumberFormat="1" applyFont="1" applyFill="1" applyBorder="1" applyAlignment="1">
      <alignment horizontal="center" vertical="center" wrapText="1"/>
    </xf>
    <xf numFmtId="14" fontId="8" fillId="5" borderId="72" xfId="0" applyNumberFormat="1" applyFont="1" applyFill="1" applyBorder="1" applyAlignment="1">
      <alignment horizontal="center" vertical="center" wrapText="1"/>
    </xf>
    <xf numFmtId="164" fontId="3" fillId="4" borderId="5" xfId="0" applyNumberFormat="1" applyFont="1" applyFill="1" applyBorder="1" applyAlignment="1" applyProtection="1">
      <alignment horizontal="right" vertical="center"/>
      <protection locked="0"/>
    </xf>
    <xf numFmtId="164" fontId="3" fillId="4" borderId="97" xfId="0" applyNumberFormat="1" applyFont="1" applyFill="1" applyBorder="1" applyAlignment="1" applyProtection="1">
      <alignment vertical="center"/>
      <protection locked="0"/>
    </xf>
    <xf numFmtId="164" fontId="3" fillId="4" borderId="78" xfId="0" applyNumberFormat="1" applyFont="1" applyFill="1" applyBorder="1" applyAlignment="1" applyProtection="1">
      <alignment horizontal="right" vertical="center"/>
      <protection locked="0"/>
    </xf>
    <xf numFmtId="0" fontId="23" fillId="9" borderId="14" xfId="0" applyFont="1" applyFill="1" applyBorder="1" applyAlignment="1">
      <alignment horizontal="center" vertical="center" wrapText="1"/>
    </xf>
    <xf numFmtId="0" fontId="23" fillId="9" borderId="23"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7" borderId="0" xfId="0" applyFont="1" applyFill="1" applyAlignment="1">
      <alignment horizontal="center"/>
    </xf>
    <xf numFmtId="0" fontId="23" fillId="7" borderId="0" xfId="0" applyFont="1" applyFill="1" applyAlignment="1">
      <alignment horizontal="left" vertical="top"/>
    </xf>
    <xf numFmtId="0" fontId="23" fillId="7" borderId="96" xfId="0" applyFont="1" applyFill="1" applyBorder="1" applyAlignment="1">
      <alignment horizontal="center" vertical="center" wrapText="1"/>
    </xf>
    <xf numFmtId="0" fontId="0" fillId="7" borderId="99" xfId="0" applyFill="1" applyBorder="1"/>
    <xf numFmtId="0" fontId="0" fillId="7" borderId="98" xfId="0" applyFill="1" applyBorder="1"/>
    <xf numFmtId="0" fontId="0" fillId="7" borderId="100" xfId="0" applyFill="1" applyBorder="1"/>
    <xf numFmtId="0" fontId="23" fillId="0" borderId="23" xfId="0" applyFont="1" applyBorder="1" applyAlignment="1" applyProtection="1">
      <alignment vertical="center" wrapText="1"/>
      <protection locked="0"/>
    </xf>
    <xf numFmtId="0" fontId="23" fillId="0" borderId="59" xfId="0" applyFont="1" applyBorder="1" applyAlignment="1" applyProtection="1">
      <alignment vertical="center" wrapText="1"/>
      <protection locked="0"/>
    </xf>
    <xf numFmtId="164" fontId="23" fillId="0" borderId="14" xfId="0" applyNumberFormat="1" applyFont="1" applyBorder="1" applyAlignment="1" applyProtection="1">
      <alignment vertical="center" wrapText="1"/>
      <protection locked="0"/>
    </xf>
    <xf numFmtId="164" fontId="23" fillId="0" borderId="15" xfId="0" applyNumberFormat="1" applyFont="1" applyBorder="1" applyAlignment="1" applyProtection="1">
      <alignment vertical="center" wrapText="1"/>
      <protection locked="0"/>
    </xf>
    <xf numFmtId="0" fontId="23" fillId="0" borderId="14" xfId="0" applyFont="1" applyBorder="1" applyAlignment="1" applyProtection="1">
      <alignment vertical="center" wrapText="1"/>
      <protection locked="0"/>
    </xf>
    <xf numFmtId="0" fontId="23" fillId="0" borderId="15" xfId="0" applyFont="1" applyBorder="1" applyAlignment="1" applyProtection="1">
      <alignment vertical="center" wrapText="1"/>
      <protection locked="0"/>
    </xf>
    <xf numFmtId="0" fontId="40" fillId="0" borderId="60" xfId="0" applyFont="1" applyBorder="1" applyAlignment="1">
      <alignment wrapText="1"/>
    </xf>
    <xf numFmtId="0" fontId="40" fillId="0" borderId="61" xfId="0" applyFont="1" applyBorder="1" applyAlignment="1">
      <alignment wrapText="1"/>
    </xf>
    <xf numFmtId="0" fontId="40" fillId="0" borderId="63" xfId="0" applyFont="1" applyBorder="1" applyAlignment="1">
      <alignment wrapText="1"/>
    </xf>
    <xf numFmtId="0" fontId="40" fillId="0" borderId="0" xfId="0" applyFont="1" applyAlignment="1">
      <alignment wrapText="1"/>
    </xf>
    <xf numFmtId="0" fontId="37" fillId="0" borderId="63" xfId="0" applyFont="1" applyBorder="1" applyAlignment="1">
      <alignment horizontal="center" wrapText="1"/>
    </xf>
    <xf numFmtId="0" fontId="37" fillId="0" borderId="0" xfId="0" applyFont="1" applyAlignment="1">
      <alignment horizontal="center" wrapText="1"/>
    </xf>
    <xf numFmtId="0" fontId="37" fillId="0" borderId="64" xfId="0" applyFont="1" applyBorder="1" applyAlignment="1">
      <alignment horizontal="center" wrapText="1"/>
    </xf>
    <xf numFmtId="0" fontId="3" fillId="4" borderId="66" xfId="0" applyFont="1" applyFill="1" applyBorder="1" applyAlignment="1">
      <alignment horizontal="right" vertical="center"/>
    </xf>
    <xf numFmtId="10" fontId="3" fillId="0" borderId="69" xfId="1" applyNumberFormat="1" applyFont="1" applyBorder="1" applyAlignment="1">
      <alignment vertical="center"/>
    </xf>
    <xf numFmtId="164" fontId="3" fillId="4" borderId="68" xfId="0" applyNumberFormat="1" applyFont="1" applyFill="1" applyBorder="1" applyAlignment="1" applyProtection="1">
      <alignment vertical="center"/>
      <protection locked="0"/>
    </xf>
    <xf numFmtId="164" fontId="3" fillId="4" borderId="101" xfId="0" applyNumberFormat="1" applyFont="1" applyFill="1" applyBorder="1" applyAlignment="1" applyProtection="1">
      <alignment vertical="center"/>
      <protection locked="0"/>
    </xf>
    <xf numFmtId="164" fontId="3" fillId="4" borderId="102" xfId="0" applyNumberFormat="1" applyFont="1" applyFill="1" applyBorder="1" applyAlignment="1" applyProtection="1">
      <alignment vertical="center"/>
      <protection locked="0"/>
    </xf>
    <xf numFmtId="164" fontId="3" fillId="4" borderId="69" xfId="0" applyNumberFormat="1" applyFont="1" applyFill="1" applyBorder="1" applyAlignment="1" applyProtection="1">
      <alignment vertical="center"/>
      <protection locked="0"/>
    </xf>
    <xf numFmtId="0" fontId="15" fillId="0" borderId="63" xfId="0" quotePrefix="1" applyFont="1" applyBorder="1" applyAlignment="1">
      <alignment horizontal="left"/>
    </xf>
    <xf numFmtId="0" fontId="15" fillId="0" borderId="103" xfId="0" applyFont="1" applyBorder="1" applyAlignment="1">
      <alignment horizontal="left"/>
    </xf>
    <xf numFmtId="0" fontId="7" fillId="0" borderId="103" xfId="0" applyFont="1" applyBorder="1" applyAlignment="1">
      <alignment horizontal="left"/>
    </xf>
    <xf numFmtId="0" fontId="7" fillId="0" borderId="104" xfId="0" applyFont="1" applyBorder="1" applyAlignment="1">
      <alignment horizontal="left"/>
    </xf>
    <xf numFmtId="0" fontId="8" fillId="5" borderId="106" xfId="0" applyFont="1" applyFill="1" applyBorder="1" applyAlignment="1">
      <alignment vertical="center"/>
    </xf>
    <xf numFmtId="0" fontId="5" fillId="0" borderId="63" xfId="0" applyFont="1" applyBorder="1" applyAlignment="1">
      <alignment horizontal="left"/>
    </xf>
    <xf numFmtId="164" fontId="5" fillId="0" borderId="0" xfId="0" applyNumberFormat="1" applyFont="1" applyAlignment="1">
      <alignment horizontal="left" vertical="center"/>
    </xf>
    <xf numFmtId="164" fontId="5" fillId="0" borderId="64" xfId="0" applyNumberFormat="1" applyFont="1" applyBorder="1" applyAlignment="1">
      <alignment horizontal="left" vertical="center"/>
    </xf>
    <xf numFmtId="0" fontId="3" fillId="6" borderId="63" xfId="0" quotePrefix="1" applyFont="1" applyFill="1" applyBorder="1" applyAlignment="1">
      <alignment horizontal="left" wrapText="1"/>
    </xf>
    <xf numFmtId="0" fontId="3" fillId="0" borderId="64" xfId="0" applyFont="1" applyBorder="1" applyAlignment="1">
      <alignment vertical="center"/>
    </xf>
    <xf numFmtId="0" fontId="14" fillId="0" borderId="63" xfId="0" applyFont="1" applyBorder="1" applyAlignment="1">
      <alignment horizontal="left" wrapText="1" indent="2"/>
    </xf>
    <xf numFmtId="0" fontId="41" fillId="7" borderId="104" xfId="0" applyFont="1" applyFill="1" applyBorder="1" applyAlignment="1">
      <alignment horizontal="left" wrapText="1" indent="2"/>
    </xf>
    <xf numFmtId="0" fontId="9" fillId="0" borderId="63" xfId="0" applyFont="1" applyBorder="1" applyAlignment="1">
      <alignment horizontal="left" wrapText="1" indent="2"/>
    </xf>
    <xf numFmtId="0" fontId="3" fillId="0" borderId="71" xfId="0" applyFont="1" applyBorder="1" applyAlignment="1">
      <alignment vertical="center"/>
    </xf>
    <xf numFmtId="0" fontId="3" fillId="0" borderId="72" xfId="0" applyFont="1" applyBorder="1"/>
    <xf numFmtId="164" fontId="3" fillId="4" borderId="107" xfId="0" applyNumberFormat="1" applyFont="1" applyFill="1" applyBorder="1" applyAlignment="1" applyProtection="1">
      <alignment vertical="center"/>
      <protection locked="0"/>
    </xf>
    <xf numFmtId="164" fontId="3" fillId="4" borderId="117" xfId="0" applyNumberFormat="1" applyFont="1" applyFill="1" applyBorder="1" applyAlignment="1" applyProtection="1">
      <alignment vertical="center"/>
      <protection locked="0"/>
    </xf>
    <xf numFmtId="164" fontId="3" fillId="7" borderId="115" xfId="0" applyNumberFormat="1" applyFont="1" applyFill="1" applyBorder="1" applyAlignment="1" applyProtection="1">
      <alignment vertical="center"/>
      <protection locked="0"/>
    </xf>
    <xf numFmtId="164" fontId="3" fillId="4" borderId="115" xfId="0" applyNumberFormat="1" applyFont="1" applyFill="1" applyBorder="1" applyAlignment="1" applyProtection="1">
      <alignment vertical="center"/>
      <protection locked="0"/>
    </xf>
    <xf numFmtId="164" fontId="3" fillId="7" borderId="32" xfId="0" applyNumberFormat="1" applyFont="1" applyFill="1" applyBorder="1" applyAlignment="1" applyProtection="1">
      <alignment vertical="center"/>
      <protection locked="0"/>
    </xf>
    <xf numFmtId="0" fontId="3" fillId="4" borderId="118" xfId="1" applyNumberFormat="1" applyFont="1" applyFill="1" applyBorder="1" applyAlignment="1" applyProtection="1">
      <alignment vertical="center"/>
      <protection locked="0"/>
    </xf>
    <xf numFmtId="0" fontId="44" fillId="7" borderId="0" xfId="0" applyFont="1" applyFill="1"/>
    <xf numFmtId="0" fontId="42" fillId="0" borderId="0" xfId="0" applyFont="1" applyAlignment="1">
      <alignment horizontal="left"/>
    </xf>
    <xf numFmtId="0" fontId="42" fillId="0" borderId="0" xfId="0" applyFont="1"/>
    <xf numFmtId="0" fontId="42" fillId="0" borderId="0" xfId="0" applyFont="1" applyAlignment="1">
      <alignment horizontal="center"/>
    </xf>
    <xf numFmtId="0" fontId="42" fillId="0" borderId="14" xfId="0" applyFont="1" applyBorder="1"/>
    <xf numFmtId="166" fontId="3" fillId="4" borderId="119" xfId="1" applyNumberFormat="1" applyFont="1" applyFill="1" applyBorder="1" applyAlignment="1" applyProtection="1">
      <alignment vertical="center"/>
      <protection locked="0"/>
    </xf>
    <xf numFmtId="164" fontId="3" fillId="7" borderId="0" xfId="0" applyNumberFormat="1" applyFont="1" applyFill="1" applyAlignment="1" applyProtection="1">
      <alignment vertical="center"/>
      <protection locked="0"/>
    </xf>
    <xf numFmtId="164" fontId="15" fillId="0" borderId="0" xfId="3" applyNumberFormat="1" applyFont="1"/>
    <xf numFmtId="166" fontId="3" fillId="4" borderId="118" xfId="1" applyNumberFormat="1" applyFont="1" applyFill="1" applyBorder="1" applyAlignment="1" applyProtection="1">
      <alignment vertical="center"/>
      <protection locked="0"/>
    </xf>
    <xf numFmtId="166" fontId="3" fillId="0" borderId="119" xfId="1" applyNumberFormat="1" applyFont="1" applyFill="1" applyBorder="1" applyAlignment="1" applyProtection="1">
      <alignment vertical="center"/>
    </xf>
    <xf numFmtId="0" fontId="3" fillId="0" borderId="119" xfId="1" applyNumberFormat="1" applyFont="1" applyFill="1" applyBorder="1" applyAlignment="1" applyProtection="1">
      <alignment vertical="center"/>
    </xf>
    <xf numFmtId="0" fontId="3" fillId="0" borderId="118" xfId="1" applyNumberFormat="1" applyFont="1" applyFill="1" applyBorder="1" applyAlignment="1" applyProtection="1">
      <alignment vertical="center"/>
    </xf>
    <xf numFmtId="0" fontId="3" fillId="0" borderId="0" xfId="1" applyNumberFormat="1" applyFont="1" applyFill="1" applyBorder="1" applyAlignment="1" applyProtection="1">
      <alignment vertical="center"/>
    </xf>
    <xf numFmtId="164" fontId="3" fillId="4" borderId="141" xfId="0" applyNumberFormat="1" applyFont="1" applyFill="1" applyBorder="1" applyAlignment="1" applyProtection="1">
      <alignment vertical="center"/>
      <protection locked="0"/>
    </xf>
    <xf numFmtId="164" fontId="3" fillId="4" borderId="147" xfId="0" applyNumberFormat="1" applyFont="1" applyFill="1" applyBorder="1" applyAlignment="1" applyProtection="1">
      <alignment vertical="center"/>
      <protection locked="0"/>
    </xf>
    <xf numFmtId="164" fontId="3" fillId="4" borderId="151" xfId="0" applyNumberFormat="1" applyFont="1" applyFill="1" applyBorder="1" applyAlignment="1" applyProtection="1">
      <alignment vertical="center"/>
      <protection locked="0"/>
    </xf>
    <xf numFmtId="164" fontId="3" fillId="4" borderId="153" xfId="0" applyNumberFormat="1" applyFont="1" applyFill="1" applyBorder="1" applyAlignment="1" applyProtection="1">
      <alignment vertical="center"/>
      <protection locked="0"/>
    </xf>
    <xf numFmtId="164" fontId="3" fillId="4" borderId="146" xfId="0" applyNumberFormat="1" applyFont="1" applyFill="1" applyBorder="1" applyAlignment="1" applyProtection="1">
      <alignment vertical="center"/>
      <protection locked="0"/>
    </xf>
    <xf numFmtId="164" fontId="3" fillId="7" borderId="139" xfId="0" applyNumberFormat="1" applyFont="1" applyFill="1" applyBorder="1" applyAlignment="1" applyProtection="1">
      <alignment vertical="center"/>
      <protection locked="0"/>
    </xf>
    <xf numFmtId="164" fontId="3" fillId="7" borderId="146" xfId="0" applyNumberFormat="1" applyFont="1" applyFill="1" applyBorder="1" applyAlignment="1" applyProtection="1">
      <alignment vertical="center"/>
      <protection locked="0"/>
    </xf>
    <xf numFmtId="164" fontId="3" fillId="7" borderId="150" xfId="0" applyNumberFormat="1" applyFont="1" applyFill="1" applyBorder="1" applyAlignment="1" applyProtection="1">
      <alignment vertical="center"/>
      <protection locked="0"/>
    </xf>
    <xf numFmtId="164" fontId="3" fillId="4" borderId="150" xfId="0" applyNumberFormat="1" applyFont="1" applyFill="1" applyBorder="1" applyAlignment="1" applyProtection="1">
      <alignment vertical="center"/>
      <protection locked="0"/>
    </xf>
    <xf numFmtId="0" fontId="46" fillId="3" borderId="0" xfId="0" applyFont="1" applyFill="1"/>
    <xf numFmtId="0" fontId="46" fillId="0" borderId="0" xfId="0" applyFont="1"/>
    <xf numFmtId="0" fontId="7" fillId="3" borderId="0" xfId="0" applyFont="1" applyFill="1"/>
    <xf numFmtId="0" fontId="7" fillId="0" borderId="109" xfId="0" applyFont="1" applyBorder="1"/>
    <xf numFmtId="0" fontId="7" fillId="0" borderId="110" xfId="0" applyFont="1" applyBorder="1"/>
    <xf numFmtId="0" fontId="7" fillId="0" borderId="112" xfId="0" applyFont="1" applyBorder="1"/>
    <xf numFmtId="0" fontId="7" fillId="0" borderId="113" xfId="0" applyFont="1" applyBorder="1"/>
    <xf numFmtId="14" fontId="7" fillId="0" borderId="0" xfId="0" applyNumberFormat="1" applyFont="1"/>
    <xf numFmtId="0" fontId="7" fillId="0" borderId="0" xfId="0" applyFont="1" applyAlignment="1">
      <alignment horizontal="center" vertical="center"/>
    </xf>
    <xf numFmtId="0" fontId="7" fillId="0" borderId="0" xfId="0" applyFont="1" applyAlignment="1">
      <alignment horizontal="center"/>
    </xf>
    <xf numFmtId="0" fontId="8" fillId="8" borderId="122" xfId="0" applyFont="1" applyFill="1" applyBorder="1" applyAlignment="1">
      <alignment horizontal="left" vertical="center"/>
    </xf>
    <xf numFmtId="0" fontId="8" fillId="8" borderId="121" xfId="0" applyFont="1" applyFill="1" applyBorder="1"/>
    <xf numFmtId="0" fontId="6" fillId="8" borderId="121" xfId="0" applyFont="1" applyFill="1" applyBorder="1"/>
    <xf numFmtId="0" fontId="8" fillId="8" borderId="121" xfId="0" applyFont="1" applyFill="1" applyBorder="1" applyAlignment="1">
      <alignment horizontal="center" vertical="center" wrapText="1"/>
    </xf>
    <xf numFmtId="0" fontId="8" fillId="8" borderId="121" xfId="0" applyFont="1" applyFill="1" applyBorder="1" applyAlignment="1">
      <alignment horizontal="center" vertical="center"/>
    </xf>
    <xf numFmtId="0" fontId="6" fillId="8" borderId="123" xfId="0" applyFont="1" applyFill="1" applyBorder="1"/>
    <xf numFmtId="0" fontId="48" fillId="0" borderId="0" xfId="0" applyFont="1" applyAlignment="1">
      <alignment horizontal="center" vertical="center"/>
    </xf>
    <xf numFmtId="0" fontId="49" fillId="0" borderId="0" xfId="0" applyFont="1"/>
    <xf numFmtId="0" fontId="13" fillId="0" borderId="0" xfId="0" applyFont="1"/>
    <xf numFmtId="0" fontId="6" fillId="7" borderId="0" xfId="0" applyFont="1" applyFill="1" applyAlignment="1">
      <alignment horizontal="center"/>
    </xf>
    <xf numFmtId="0" fontId="50" fillId="0" borderId="0" xfId="0" applyFont="1"/>
    <xf numFmtId="0" fontId="7" fillId="0" borderId="114" xfId="0" applyFont="1" applyBorder="1"/>
    <xf numFmtId="0" fontId="50" fillId="0" borderId="115" xfId="0" applyFont="1" applyBorder="1"/>
    <xf numFmtId="0" fontId="7" fillId="0" borderId="115" xfId="0" applyFont="1" applyBorder="1"/>
    <xf numFmtId="0" fontId="6" fillId="7" borderId="115" xfId="0" applyFont="1" applyFill="1" applyBorder="1" applyAlignment="1">
      <alignment horizontal="center"/>
    </xf>
    <xf numFmtId="0" fontId="7" fillId="0" borderId="116" xfId="0" applyFont="1" applyBorder="1"/>
    <xf numFmtId="0" fontId="8" fillId="7" borderId="0" xfId="0" applyFont="1" applyFill="1"/>
    <xf numFmtId="0" fontId="8" fillId="8" borderId="109" xfId="0" applyFont="1" applyFill="1" applyBorder="1" applyAlignment="1">
      <alignment horizontal="left" vertical="center"/>
    </xf>
    <xf numFmtId="0" fontId="8" fillId="8" borderId="110" xfId="0" applyFont="1" applyFill="1" applyBorder="1"/>
    <xf numFmtId="0" fontId="6" fillId="8" borderId="110" xfId="0" applyFont="1" applyFill="1" applyBorder="1"/>
    <xf numFmtId="0" fontId="8" fillId="8" borderId="110" xfId="0" applyFont="1" applyFill="1" applyBorder="1" applyAlignment="1">
      <alignment horizontal="center" vertical="center" wrapText="1"/>
    </xf>
    <xf numFmtId="0" fontId="8" fillId="8" borderId="110" xfId="0" applyFont="1" applyFill="1" applyBorder="1" applyAlignment="1">
      <alignment horizontal="center" vertical="center"/>
    </xf>
    <xf numFmtId="0" fontId="6" fillId="8" borderId="111" xfId="0" applyFont="1" applyFill="1" applyBorder="1"/>
    <xf numFmtId="0" fontId="7" fillId="0" borderId="149" xfId="0" applyFont="1" applyBorder="1"/>
    <xf numFmtId="0" fontId="7" fillId="0" borderId="150" xfId="0" applyFont="1" applyBorder="1"/>
    <xf numFmtId="0" fontId="7" fillId="0" borderId="152" xfId="0" applyFont="1" applyBorder="1"/>
    <xf numFmtId="0" fontId="7" fillId="0" borderId="140" xfId="0" applyFont="1" applyBorder="1"/>
    <xf numFmtId="0" fontId="7" fillId="0" borderId="139" xfId="0" applyFont="1" applyBorder="1"/>
    <xf numFmtId="0" fontId="7" fillId="0" borderId="142" xfId="0" applyFont="1" applyBorder="1"/>
    <xf numFmtId="0" fontId="7" fillId="0" borderId="143" xfId="0" applyFont="1" applyBorder="1"/>
    <xf numFmtId="0" fontId="7" fillId="0" borderId="144" xfId="0" applyFont="1" applyBorder="1"/>
    <xf numFmtId="0" fontId="7" fillId="0" borderId="145" xfId="0" applyFont="1" applyBorder="1"/>
    <xf numFmtId="0" fontId="7" fillId="0" borderId="146" xfId="0" applyFont="1" applyBorder="1"/>
    <xf numFmtId="0" fontId="7" fillId="0" borderId="148" xfId="0" applyFont="1" applyBorder="1"/>
    <xf numFmtId="0" fontId="7" fillId="7" borderId="139" xfId="0" applyFont="1" applyFill="1" applyBorder="1"/>
    <xf numFmtId="0" fontId="7" fillId="7" borderId="0" xfId="0" applyFont="1" applyFill="1"/>
    <xf numFmtId="0" fontId="7" fillId="7" borderId="146" xfId="0" applyFont="1" applyFill="1" applyBorder="1"/>
    <xf numFmtId="0" fontId="7" fillId="0" borderId="149" xfId="0" applyFont="1" applyBorder="1" applyAlignment="1">
      <alignment wrapText="1"/>
    </xf>
    <xf numFmtId="0" fontId="8" fillId="8" borderId="110" xfId="0" applyFont="1" applyFill="1" applyBorder="1" applyAlignment="1">
      <alignment horizontal="left" vertical="center"/>
    </xf>
    <xf numFmtId="0" fontId="6" fillId="8" borderId="110" xfId="0" applyFont="1" applyFill="1" applyBorder="1" applyAlignment="1">
      <alignment horizontal="left" vertical="center"/>
    </xf>
    <xf numFmtId="0" fontId="6" fillId="8" borderId="121" xfId="0" applyFont="1" applyFill="1" applyBorder="1" applyAlignment="1">
      <alignment horizontal="center"/>
    </xf>
    <xf numFmtId="0" fontId="7" fillId="0" borderId="16" xfId="0" applyFont="1" applyBorder="1" applyAlignment="1">
      <alignment horizontal="left" vertical="top"/>
    </xf>
    <xf numFmtId="0" fontId="7" fillId="0" borderId="120" xfId="0" applyFont="1" applyBorder="1" applyAlignment="1">
      <alignment horizontal="left" vertical="top"/>
    </xf>
    <xf numFmtId="0" fontId="6" fillId="7" borderId="29" xfId="0" applyFont="1" applyFill="1" applyBorder="1" applyAlignment="1">
      <alignment horizontal="left" vertical="top"/>
    </xf>
    <xf numFmtId="0" fontId="6" fillId="7" borderId="29" xfId="0" applyFont="1" applyFill="1" applyBorder="1" applyAlignment="1" applyProtection="1">
      <alignment horizontal="center"/>
      <protection locked="0"/>
    </xf>
    <xf numFmtId="0" fontId="3" fillId="7" borderId="29" xfId="0" applyFont="1" applyFill="1" applyBorder="1" applyAlignment="1">
      <alignment horizontal="left" vertical="top"/>
    </xf>
    <xf numFmtId="0" fontId="15" fillId="0" borderId="37" xfId="0" applyFont="1" applyBorder="1"/>
    <xf numFmtId="0" fontId="7" fillId="0" borderId="37" xfId="0" applyFont="1" applyBorder="1"/>
    <xf numFmtId="0" fontId="8" fillId="10" borderId="16" xfId="0" applyFont="1" applyFill="1" applyBorder="1" applyAlignment="1">
      <alignment horizontal="center" vertical="center" wrapText="1"/>
    </xf>
    <xf numFmtId="0" fontId="15" fillId="0" borderId="0" xfId="0" applyFont="1"/>
    <xf numFmtId="0" fontId="5" fillId="0" borderId="118" xfId="1" applyNumberFormat="1" applyFont="1" applyFill="1" applyBorder="1" applyAlignment="1" applyProtection="1">
      <alignment vertical="center"/>
    </xf>
    <xf numFmtId="166" fontId="5" fillId="0" borderId="119" xfId="1" applyNumberFormat="1" applyFont="1" applyFill="1" applyBorder="1" applyAlignment="1" applyProtection="1">
      <alignment vertical="center"/>
    </xf>
    <xf numFmtId="164" fontId="15" fillId="0" borderId="137" xfId="3" applyNumberFormat="1" applyFont="1" applyBorder="1"/>
    <xf numFmtId="166" fontId="5" fillId="4" borderId="118" xfId="1" applyNumberFormat="1" applyFont="1" applyFill="1" applyBorder="1" applyAlignment="1" applyProtection="1">
      <alignment vertical="center"/>
      <protection locked="0"/>
    </xf>
    <xf numFmtId="0" fontId="6" fillId="0" borderId="0" xfId="0" applyFont="1" applyAlignment="1">
      <alignment horizontal="center"/>
    </xf>
    <xf numFmtId="164" fontId="7" fillId="0" borderId="0" xfId="3" applyNumberFormat="1" applyFont="1" applyAlignment="1">
      <alignment horizontal="right"/>
    </xf>
    <xf numFmtId="0" fontId="6" fillId="10" borderId="127" xfId="0" applyFont="1" applyFill="1" applyBorder="1" applyAlignment="1">
      <alignment vertical="center"/>
    </xf>
    <xf numFmtId="0" fontId="6" fillId="10" borderId="0" xfId="0" applyFont="1" applyFill="1" applyAlignment="1">
      <alignment vertical="center"/>
    </xf>
    <xf numFmtId="0" fontId="6" fillId="10" borderId="128" xfId="0" applyFont="1" applyFill="1" applyBorder="1" applyAlignment="1">
      <alignment vertical="center"/>
    </xf>
    <xf numFmtId="0" fontId="7" fillId="0" borderId="127" xfId="0" applyFont="1" applyBorder="1"/>
    <xf numFmtId="0" fontId="7" fillId="0" borderId="130" xfId="0" applyFont="1" applyBorder="1"/>
    <xf numFmtId="0" fontId="7" fillId="0" borderId="131" xfId="0" applyFont="1" applyBorder="1"/>
    <xf numFmtId="0" fontId="5" fillId="0" borderId="0" xfId="3" applyFont="1" applyAlignment="1">
      <alignment vertical="center" wrapText="1"/>
    </xf>
    <xf numFmtId="0" fontId="42" fillId="7" borderId="0" xfId="0" applyFont="1" applyFill="1"/>
    <xf numFmtId="0" fontId="7" fillId="0" borderId="0" xfId="0" applyFont="1" applyAlignment="1">
      <alignment vertical="top"/>
    </xf>
    <xf numFmtId="0" fontId="43" fillId="7" borderId="0" xfId="0" applyFont="1" applyFill="1" applyAlignment="1">
      <alignment vertical="top" wrapText="1"/>
    </xf>
    <xf numFmtId="0" fontId="43" fillId="7" borderId="64" xfId="0" applyFont="1" applyFill="1" applyBorder="1" applyAlignment="1">
      <alignment vertical="center" wrapText="1"/>
    </xf>
    <xf numFmtId="164" fontId="3" fillId="4" borderId="29" xfId="0" applyNumberFormat="1" applyFont="1" applyFill="1" applyBorder="1" applyAlignment="1" applyProtection="1">
      <alignment vertical="center"/>
      <protection locked="0"/>
    </xf>
    <xf numFmtId="0" fontId="7" fillId="0" borderId="155" xfId="0" applyFont="1" applyBorder="1"/>
    <xf numFmtId="164" fontId="3" fillId="4" borderId="157" xfId="0" applyNumberFormat="1" applyFont="1" applyFill="1" applyBorder="1" applyAlignment="1" applyProtection="1">
      <alignment vertical="center"/>
      <protection locked="0"/>
    </xf>
    <xf numFmtId="0" fontId="7" fillId="0" borderId="156" xfId="0" applyFont="1" applyBorder="1"/>
    <xf numFmtId="0" fontId="32" fillId="0" borderId="20" xfId="3" applyFont="1" applyBorder="1" applyAlignment="1">
      <alignment vertical="center" wrapText="1"/>
    </xf>
    <xf numFmtId="0" fontId="32" fillId="0" borderId="0" xfId="3" applyFont="1" applyAlignment="1">
      <alignment vertical="center" wrapText="1"/>
    </xf>
    <xf numFmtId="0" fontId="29" fillId="0" borderId="20" xfId="3" applyFont="1" applyBorder="1" applyAlignment="1">
      <alignment vertical="center"/>
    </xf>
    <xf numFmtId="0" fontId="26" fillId="0" borderId="112" xfId="0" applyFont="1" applyBorder="1"/>
    <xf numFmtId="0" fontId="26" fillId="0" borderId="127" xfId="0" applyFont="1" applyBorder="1"/>
    <xf numFmtId="164" fontId="12" fillId="4" borderId="35" xfId="0" applyNumberFormat="1" applyFont="1" applyFill="1" applyBorder="1" applyAlignment="1" applyProtection="1">
      <alignment vertical="center"/>
      <protection locked="0"/>
    </xf>
    <xf numFmtId="164" fontId="12" fillId="4" borderId="75" xfId="0" applyNumberFormat="1" applyFont="1" applyFill="1" applyBorder="1" applyAlignment="1" applyProtection="1">
      <alignment vertical="center"/>
      <protection locked="0"/>
    </xf>
    <xf numFmtId="0" fontId="45" fillId="7" borderId="61" xfId="0" applyFont="1" applyFill="1" applyBorder="1" applyAlignment="1">
      <alignment horizontal="center" vertical="center" wrapText="1"/>
    </xf>
    <xf numFmtId="0" fontId="45" fillId="7" borderId="62" xfId="0" applyFont="1" applyFill="1" applyBorder="1" applyAlignment="1">
      <alignment horizontal="center" vertical="center" wrapText="1"/>
    </xf>
    <xf numFmtId="0" fontId="45" fillId="7" borderId="0" xfId="0" applyFont="1" applyFill="1" applyAlignment="1">
      <alignment horizontal="center" vertical="center" wrapText="1"/>
    </xf>
    <xf numFmtId="0" fontId="45" fillId="7" borderId="64" xfId="0" applyFont="1" applyFill="1" applyBorder="1" applyAlignment="1">
      <alignment horizontal="center" vertical="center" wrapText="1"/>
    </xf>
    <xf numFmtId="0" fontId="3" fillId="4" borderId="5" xfId="0" applyFont="1" applyFill="1" applyBorder="1" applyAlignment="1">
      <alignment horizontal="right" vertical="center"/>
    </xf>
    <xf numFmtId="0" fontId="3" fillId="4" borderId="66" xfId="0" applyFont="1" applyFill="1" applyBorder="1" applyAlignment="1">
      <alignment horizontal="right" vertical="center"/>
    </xf>
    <xf numFmtId="0" fontId="3" fillId="4" borderId="5" xfId="0" applyFont="1" applyFill="1" applyBorder="1" applyAlignment="1" applyProtection="1">
      <alignment horizontal="right" vertical="center"/>
      <protection locked="0"/>
    </xf>
    <xf numFmtId="0" fontId="3" fillId="4" borderId="66" xfId="0" applyFont="1" applyFill="1" applyBorder="1" applyAlignment="1" applyProtection="1">
      <alignment horizontal="right" vertical="center"/>
      <protection locked="0"/>
    </xf>
    <xf numFmtId="0" fontId="3" fillId="4" borderId="4" xfId="0" applyFont="1" applyFill="1" applyBorder="1" applyAlignment="1" applyProtection="1">
      <alignment horizontal="right" vertical="center"/>
      <protection locked="0"/>
    </xf>
    <xf numFmtId="0" fontId="3" fillId="4" borderId="67" xfId="0" applyFont="1" applyFill="1" applyBorder="1" applyAlignment="1" applyProtection="1">
      <alignment horizontal="right" vertical="center"/>
      <protection locked="0"/>
    </xf>
    <xf numFmtId="14" fontId="8" fillId="5" borderId="0" xfId="0" applyNumberFormat="1" applyFont="1" applyFill="1" applyAlignment="1">
      <alignment horizontal="center" wrapText="1"/>
    </xf>
    <xf numFmtId="0" fontId="6" fillId="5" borderId="0" xfId="0" applyFont="1" applyFill="1"/>
    <xf numFmtId="0" fontId="6" fillId="5" borderId="64" xfId="0" applyFont="1" applyFill="1" applyBorder="1"/>
    <xf numFmtId="0" fontId="37" fillId="0" borderId="63" xfId="0" applyFont="1" applyBorder="1" applyAlignment="1">
      <alignment horizontal="center" wrapText="1"/>
    </xf>
    <xf numFmtId="0" fontId="37" fillId="0" borderId="0" xfId="0" applyFont="1" applyAlignment="1">
      <alignment horizontal="center" wrapText="1"/>
    </xf>
    <xf numFmtId="0" fontId="37" fillId="0" borderId="64" xfId="0" applyFont="1" applyBorder="1" applyAlignment="1">
      <alignment horizontal="center" wrapText="1"/>
    </xf>
    <xf numFmtId="0" fontId="5" fillId="4" borderId="6" xfId="0" applyFont="1" applyFill="1" applyBorder="1" applyAlignment="1" applyProtection="1">
      <alignment horizontal="right" vertical="center" wrapText="1"/>
      <protection locked="0"/>
    </xf>
    <xf numFmtId="0" fontId="5" fillId="4" borderId="65" xfId="0" applyFont="1" applyFill="1" applyBorder="1" applyAlignment="1" applyProtection="1">
      <alignment horizontal="right" vertical="center" wrapText="1"/>
      <protection locked="0"/>
    </xf>
    <xf numFmtId="14" fontId="3" fillId="4" borderId="5" xfId="0" applyNumberFormat="1" applyFont="1" applyFill="1" applyBorder="1" applyAlignment="1">
      <alignment horizontal="right" vertical="center" wrapText="1"/>
    </xf>
    <xf numFmtId="14" fontId="3" fillId="4" borderId="66" xfId="0" applyNumberFormat="1" applyFont="1" applyFill="1" applyBorder="1" applyAlignment="1">
      <alignment horizontal="right" vertical="center" wrapText="1"/>
    </xf>
    <xf numFmtId="0" fontId="3" fillId="4" borderId="5" xfId="0" applyFont="1" applyFill="1" applyBorder="1" applyAlignment="1" applyProtection="1">
      <alignment horizontal="center" vertical="center"/>
      <protection locked="0"/>
    </xf>
    <xf numFmtId="0" fontId="3" fillId="4" borderId="66" xfId="0" applyFont="1" applyFill="1" applyBorder="1" applyAlignment="1" applyProtection="1">
      <alignment horizontal="center" vertical="center"/>
      <protection locked="0"/>
    </xf>
    <xf numFmtId="14" fontId="3" fillId="4" borderId="5"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left" vertical="center" wrapText="1"/>
      <protection locked="0"/>
    </xf>
    <xf numFmtId="0" fontId="3" fillId="4" borderId="67" xfId="0" applyFont="1" applyFill="1" applyBorder="1" applyAlignment="1" applyProtection="1">
      <alignment horizontal="left" vertical="center" wrapText="1"/>
      <protection locked="0"/>
    </xf>
    <xf numFmtId="0" fontId="6" fillId="0" borderId="0" xfId="0" applyFont="1" applyAlignment="1">
      <alignment horizontal="left" vertical="center"/>
    </xf>
    <xf numFmtId="0" fontId="6" fillId="0" borderId="64" xfId="0" applyFont="1" applyBorder="1" applyAlignment="1">
      <alignment horizontal="left" vertical="center"/>
    </xf>
    <xf numFmtId="0" fontId="3" fillId="4" borderId="0" xfId="0" applyFont="1" applyFill="1" applyAlignment="1" applyProtection="1">
      <alignment horizontal="left" vertical="top" wrapText="1"/>
      <protection locked="0"/>
    </xf>
    <xf numFmtId="0" fontId="3" fillId="4" borderId="64" xfId="0" applyFont="1" applyFill="1" applyBorder="1" applyAlignment="1" applyProtection="1">
      <alignment horizontal="left" vertical="top" wrapText="1"/>
      <protection locked="0"/>
    </xf>
    <xf numFmtId="0" fontId="5" fillId="0" borderId="0" xfId="0" applyFont="1" applyAlignment="1">
      <alignment horizontal="center" wrapText="1"/>
    </xf>
    <xf numFmtId="0" fontId="5" fillId="0" borderId="64" xfId="0" applyFont="1" applyBorder="1" applyAlignment="1">
      <alignment horizontal="center" wrapText="1"/>
    </xf>
    <xf numFmtId="0" fontId="5" fillId="0" borderId="0" xfId="0" applyFont="1" applyAlignment="1">
      <alignment horizontal="center" vertical="top" wrapText="1"/>
    </xf>
    <xf numFmtId="0" fontId="5" fillId="0" borderId="64" xfId="0" applyFont="1" applyBorder="1" applyAlignment="1">
      <alignment horizontal="center" vertical="top" wrapText="1"/>
    </xf>
    <xf numFmtId="14" fontId="3" fillId="4" borderId="6" xfId="0" applyNumberFormat="1" applyFont="1" applyFill="1" applyBorder="1" applyAlignment="1" applyProtection="1">
      <alignment horizontal="left" vertical="center"/>
      <protection locked="0"/>
    </xf>
    <xf numFmtId="14" fontId="3" fillId="4" borderId="65" xfId="0" applyNumberFormat="1"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66" xfId="0" applyFont="1" applyFill="1" applyBorder="1" applyAlignment="1" applyProtection="1">
      <alignment horizontal="left" vertical="center"/>
      <protection locked="0"/>
    </xf>
    <xf numFmtId="0" fontId="13" fillId="0" borderId="0" xfId="0" applyFont="1" applyAlignment="1">
      <alignment horizontal="center" vertical="center" wrapText="1"/>
    </xf>
    <xf numFmtId="0" fontId="13" fillId="0" borderId="64" xfId="0" applyFont="1" applyBorder="1" applyAlignment="1">
      <alignment horizontal="center" vertical="center" wrapText="1"/>
    </xf>
    <xf numFmtId="0" fontId="5" fillId="0" borderId="0" xfId="0" applyFont="1" applyAlignment="1">
      <alignment horizontal="left" vertical="center"/>
    </xf>
    <xf numFmtId="0" fontId="3" fillId="4" borderId="6" xfId="0" applyFont="1" applyFill="1" applyBorder="1" applyAlignment="1" applyProtection="1">
      <alignment vertical="center"/>
      <protection locked="0"/>
    </xf>
    <xf numFmtId="0" fontId="3" fillId="4" borderId="6" xfId="0" applyFont="1" applyFill="1" applyBorder="1" applyProtection="1">
      <protection locked="0"/>
    </xf>
    <xf numFmtId="0" fontId="3" fillId="4" borderId="7" xfId="0" applyFont="1" applyFill="1" applyBorder="1" applyAlignment="1" applyProtection="1">
      <alignment horizontal="center" vertical="center"/>
      <protection locked="0"/>
    </xf>
    <xf numFmtId="0" fontId="3" fillId="0" borderId="0" xfId="0" applyFont="1" applyAlignment="1">
      <alignment horizontal="left" vertical="center"/>
    </xf>
    <xf numFmtId="0" fontId="7" fillId="0" borderId="0" xfId="0" applyFont="1"/>
    <xf numFmtId="165" fontId="3" fillId="4" borderId="6" xfId="0" applyNumberFormat="1" applyFont="1" applyFill="1" applyBorder="1" applyAlignment="1" applyProtection="1">
      <alignment horizontal="right" vertical="center"/>
      <protection locked="0"/>
    </xf>
    <xf numFmtId="165" fontId="3" fillId="4" borderId="65" xfId="0" applyNumberFormat="1" applyFont="1" applyFill="1" applyBorder="1" applyAlignment="1" applyProtection="1">
      <alignment horizontal="right" vertical="center"/>
      <protection locked="0"/>
    </xf>
    <xf numFmtId="0" fontId="3" fillId="4" borderId="0" xfId="0" applyFont="1" applyFill="1" applyAlignment="1" applyProtection="1">
      <alignment horizontal="right" vertical="center"/>
      <protection locked="0"/>
    </xf>
    <xf numFmtId="0" fontId="3" fillId="4" borderId="64" xfId="0" applyFont="1" applyFill="1" applyBorder="1" applyAlignment="1" applyProtection="1">
      <alignment horizontal="right" vertical="center"/>
      <protection locked="0"/>
    </xf>
    <xf numFmtId="0" fontId="8" fillId="0" borderId="0" xfId="0" applyFont="1" applyAlignment="1">
      <alignment horizontal="center"/>
    </xf>
    <xf numFmtId="0" fontId="8" fillId="0" borderId="64" xfId="0" applyFont="1" applyBorder="1" applyAlignment="1">
      <alignment horizontal="center"/>
    </xf>
    <xf numFmtId="0" fontId="3" fillId="4" borderId="37" xfId="0" applyFont="1" applyFill="1" applyBorder="1" applyAlignment="1" applyProtection="1">
      <alignment horizontal="right" vertical="center"/>
      <protection locked="0"/>
    </xf>
    <xf numFmtId="0" fontId="3" fillId="4" borderId="70" xfId="0" applyFont="1" applyFill="1" applyBorder="1" applyAlignment="1" applyProtection="1">
      <alignment horizontal="right" vertical="center"/>
      <protection locked="0"/>
    </xf>
    <xf numFmtId="0" fontId="3" fillId="4" borderId="0" xfId="0" applyFont="1" applyFill="1" applyAlignment="1" applyProtection="1">
      <alignment horizontal="left" vertical="center"/>
      <protection locked="0"/>
    </xf>
    <xf numFmtId="0" fontId="3" fillId="4" borderId="64" xfId="0" applyFont="1" applyFill="1" applyBorder="1" applyAlignment="1" applyProtection="1">
      <alignment horizontal="left" vertical="center"/>
      <protection locked="0"/>
    </xf>
    <xf numFmtId="0" fontId="3" fillId="4" borderId="4" xfId="0" applyFont="1" applyFill="1" applyBorder="1" applyAlignment="1">
      <alignment horizontal="right" vertical="center"/>
    </xf>
    <xf numFmtId="0" fontId="5" fillId="4" borderId="6" xfId="0" applyFont="1" applyFill="1" applyBorder="1" applyAlignment="1">
      <alignment horizontal="right" vertical="center"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3" fillId="4" borderId="6" xfId="0" applyFont="1" applyFill="1" applyBorder="1" applyAlignment="1">
      <alignment vertical="center"/>
    </xf>
    <xf numFmtId="0" fontId="3" fillId="4" borderId="6" xfId="0" applyFont="1" applyFill="1" applyBorder="1"/>
    <xf numFmtId="165" fontId="3" fillId="4" borderId="6" xfId="0" applyNumberFormat="1" applyFont="1" applyFill="1" applyBorder="1" applyAlignment="1">
      <alignment horizontal="right" vertical="center"/>
    </xf>
    <xf numFmtId="0" fontId="3" fillId="4" borderId="0" xfId="0" applyFont="1" applyFill="1" applyAlignment="1">
      <alignment horizontal="right" vertical="center"/>
    </xf>
    <xf numFmtId="0" fontId="3" fillId="4" borderId="37" xfId="0" applyFont="1" applyFill="1" applyBorder="1" applyAlignment="1">
      <alignment horizontal="right" vertical="center"/>
    </xf>
    <xf numFmtId="0" fontId="3" fillId="4" borderId="0" xfId="0" applyFont="1" applyFill="1" applyAlignment="1">
      <alignment horizontal="left" vertical="center"/>
    </xf>
    <xf numFmtId="0" fontId="3" fillId="7" borderId="112" xfId="0" applyFont="1" applyFill="1" applyBorder="1" applyAlignment="1">
      <alignment horizontal="left" indent="1"/>
    </xf>
    <xf numFmtId="0" fontId="3" fillId="7" borderId="0" xfId="0" applyFont="1" applyFill="1" applyAlignment="1">
      <alignment horizontal="left" indent="1"/>
    </xf>
    <xf numFmtId="0" fontId="3" fillId="4" borderId="5" xfId="0" applyFont="1" applyFill="1" applyBorder="1" applyAlignment="1">
      <alignment horizontal="right" vertical="center" indent="1"/>
    </xf>
    <xf numFmtId="0" fontId="3" fillId="4" borderId="134" xfId="0" applyFont="1" applyFill="1" applyBorder="1" applyAlignment="1">
      <alignment horizontal="right" vertical="center" indent="1"/>
    </xf>
    <xf numFmtId="0" fontId="3" fillId="4" borderId="6" xfId="0" applyFont="1" applyFill="1" applyBorder="1" applyAlignment="1">
      <alignment horizontal="right" vertical="center" indent="1"/>
    </xf>
    <xf numFmtId="0" fontId="5" fillId="0" borderId="135" xfId="0" applyFont="1" applyBorder="1" applyAlignment="1">
      <alignment horizontal="left" vertical="center" wrapText="1"/>
    </xf>
    <xf numFmtId="0" fontId="5" fillId="0" borderId="136" xfId="3" applyFont="1" applyBorder="1" applyAlignment="1">
      <alignment horizontal="left"/>
    </xf>
    <xf numFmtId="0" fontId="5" fillId="0" borderId="110" xfId="3" applyFont="1" applyBorder="1" applyAlignment="1">
      <alignment horizontal="left"/>
    </xf>
    <xf numFmtId="164" fontId="3" fillId="4" borderId="125" xfId="0" applyNumberFormat="1" applyFont="1" applyFill="1" applyBorder="1" applyAlignment="1" applyProtection="1">
      <alignment horizontal="left" vertical="top"/>
      <protection locked="0"/>
    </xf>
    <xf numFmtId="164" fontId="3" fillId="4" borderId="126" xfId="0" applyNumberFormat="1" applyFont="1" applyFill="1" applyBorder="1" applyAlignment="1" applyProtection="1">
      <alignment horizontal="left" vertical="top"/>
      <protection locked="0"/>
    </xf>
    <xf numFmtId="164" fontId="3" fillId="4" borderId="110" xfId="0" applyNumberFormat="1" applyFont="1" applyFill="1" applyBorder="1" applyAlignment="1" applyProtection="1">
      <alignment horizontal="left" vertical="top"/>
      <protection locked="0"/>
    </xf>
    <xf numFmtId="164" fontId="3" fillId="4" borderId="124" xfId="0" applyNumberFormat="1" applyFont="1" applyFill="1" applyBorder="1" applyAlignment="1" applyProtection="1">
      <alignment horizontal="left" vertical="top"/>
      <protection locked="0"/>
    </xf>
    <xf numFmtId="164" fontId="3" fillId="4" borderId="6" xfId="0" applyNumberFormat="1" applyFont="1" applyFill="1" applyBorder="1" applyAlignment="1" applyProtection="1">
      <alignment horizontal="left" vertical="top"/>
      <protection locked="0"/>
    </xf>
    <xf numFmtId="164" fontId="3" fillId="4" borderId="32" xfId="0" applyNumberFormat="1" applyFont="1" applyFill="1" applyBorder="1" applyAlignment="1" applyProtection="1">
      <alignment horizontal="left" vertical="top"/>
      <protection locked="0"/>
    </xf>
    <xf numFmtId="164" fontId="3" fillId="7" borderId="4" xfId="0" applyNumberFormat="1" applyFont="1" applyFill="1" applyBorder="1" applyAlignment="1" applyProtection="1">
      <alignment horizontal="left" vertical="top"/>
      <protection locked="0"/>
    </xf>
    <xf numFmtId="164" fontId="3" fillId="7" borderId="45" xfId="0" applyNumberFormat="1" applyFont="1" applyFill="1" applyBorder="1" applyAlignment="1" applyProtection="1">
      <alignment horizontal="left" vertical="top"/>
      <protection locked="0"/>
    </xf>
    <xf numFmtId="164" fontId="3" fillId="4" borderId="4" xfId="0" applyNumberFormat="1" applyFont="1" applyFill="1" applyBorder="1" applyAlignment="1" applyProtection="1">
      <alignment horizontal="left" vertical="top"/>
      <protection locked="0"/>
    </xf>
    <xf numFmtId="164" fontId="3" fillId="4" borderId="45" xfId="0" applyNumberFormat="1" applyFont="1" applyFill="1" applyBorder="1" applyAlignment="1" applyProtection="1">
      <alignment horizontal="left" vertical="top"/>
      <protection locked="0"/>
    </xf>
    <xf numFmtId="0" fontId="7" fillId="7" borderId="110" xfId="0" applyFont="1" applyFill="1" applyBorder="1" applyAlignment="1">
      <alignment horizontal="left" vertical="top" wrapText="1"/>
    </xf>
    <xf numFmtId="0" fontId="7" fillId="7" borderId="111" xfId="0" applyFont="1" applyFill="1" applyBorder="1" applyAlignment="1">
      <alignment horizontal="left" vertical="top" wrapText="1"/>
    </xf>
    <xf numFmtId="0" fontId="7" fillId="0" borderId="154" xfId="0" applyFont="1" applyBorder="1" applyAlignment="1">
      <alignment horizontal="left" vertical="center" wrapText="1"/>
    </xf>
    <xf numFmtId="0" fontId="7" fillId="0" borderId="112" xfId="0" applyFont="1" applyBorder="1" applyAlignment="1">
      <alignment horizontal="left" vertical="center" wrapText="1"/>
    </xf>
    <xf numFmtId="0" fontId="39" fillId="0" borderId="0" xfId="0" applyFont="1" applyAlignment="1">
      <alignment horizontal="center"/>
    </xf>
    <xf numFmtId="0" fontId="42" fillId="7" borderId="0" xfId="0" applyFont="1" applyFill="1" applyAlignment="1">
      <alignment horizontal="left" wrapText="1"/>
    </xf>
    <xf numFmtId="0" fontId="42" fillId="7" borderId="12" xfId="0" applyFont="1" applyFill="1" applyBorder="1" applyAlignment="1">
      <alignment horizontal="left" wrapText="1"/>
    </xf>
    <xf numFmtId="0" fontId="3" fillId="7" borderId="54" xfId="0" applyFont="1" applyFill="1" applyBorder="1" applyAlignment="1">
      <alignment horizontal="left"/>
    </xf>
    <xf numFmtId="0" fontId="3" fillId="7" borderId="0" xfId="0" applyFont="1" applyFill="1" applyAlignment="1">
      <alignment horizontal="left"/>
    </xf>
    <xf numFmtId="0" fontId="23" fillId="4" borderId="33" xfId="0" applyFont="1" applyFill="1" applyBorder="1" applyAlignment="1">
      <alignment horizontal="right"/>
    </xf>
    <xf numFmtId="0" fontId="23" fillId="4" borderId="34" xfId="0" applyFont="1" applyFill="1" applyBorder="1" applyAlignment="1">
      <alignment horizontal="right"/>
    </xf>
    <xf numFmtId="0" fontId="36" fillId="7" borderId="54" xfId="0" applyFont="1" applyFill="1" applyBorder="1" applyAlignment="1">
      <alignment horizontal="center"/>
    </xf>
    <xf numFmtId="0" fontId="36" fillId="7" borderId="0" xfId="0" applyFont="1" applyFill="1" applyAlignment="1">
      <alignment horizontal="center"/>
    </xf>
    <xf numFmtId="0" fontId="36" fillId="7" borderId="64" xfId="0" applyFont="1" applyFill="1" applyBorder="1" applyAlignment="1">
      <alignment horizontal="center"/>
    </xf>
    <xf numFmtId="0" fontId="24" fillId="8" borderId="16" xfId="0" applyFont="1" applyFill="1" applyBorder="1" applyAlignment="1">
      <alignment horizontal="left"/>
    </xf>
    <xf numFmtId="0" fontId="23" fillId="4" borderId="31" xfId="0" applyFont="1" applyFill="1" applyBorder="1" applyAlignment="1" applyProtection="1">
      <alignment horizontal="left"/>
      <protection locked="0"/>
    </xf>
    <xf numFmtId="14" fontId="23" fillId="4" borderId="16" xfId="0" applyNumberFormat="1" applyFont="1" applyFill="1" applyBorder="1" applyAlignment="1" applyProtection="1">
      <alignment horizontal="left"/>
      <protection locked="0"/>
    </xf>
    <xf numFmtId="0" fontId="23" fillId="4" borderId="16" xfId="0" applyFont="1" applyFill="1" applyBorder="1" applyAlignment="1" applyProtection="1">
      <alignment horizontal="left"/>
      <protection locked="0"/>
    </xf>
    <xf numFmtId="0" fontId="23" fillId="7" borderId="54" xfId="0" applyFont="1" applyFill="1" applyBorder="1" applyAlignment="1">
      <alignment horizontal="left" vertical="top" wrapText="1"/>
    </xf>
    <xf numFmtId="0" fontId="23" fillId="7" borderId="0" xfId="0" applyFont="1" applyFill="1" applyAlignment="1">
      <alignment horizontal="left" vertical="top" wrapText="1"/>
    </xf>
    <xf numFmtId="0" fontId="23" fillId="4" borderId="25" xfId="0" applyFont="1" applyFill="1" applyBorder="1" applyAlignment="1" applyProtection="1">
      <alignment horizontal="center" vertical="center" wrapText="1"/>
      <protection locked="0"/>
    </xf>
    <xf numFmtId="0" fontId="23" fillId="4" borderId="30" xfId="0" applyFont="1" applyFill="1" applyBorder="1" applyAlignment="1" applyProtection="1">
      <alignment horizontal="center" vertical="center" wrapText="1"/>
      <protection locked="0"/>
    </xf>
    <xf numFmtId="0" fontId="23" fillId="7" borderId="20" xfId="0" applyFont="1" applyFill="1" applyBorder="1" applyAlignment="1">
      <alignment horizontal="left" vertical="top" wrapText="1"/>
    </xf>
    <xf numFmtId="0" fontId="23" fillId="7" borderId="18" xfId="0" applyFont="1" applyFill="1" applyBorder="1" applyAlignment="1">
      <alignment horizontal="left" vertical="top" wrapText="1"/>
    </xf>
    <xf numFmtId="0" fontId="23" fillId="7" borderId="0" xfId="0" applyFont="1" applyFill="1" applyAlignment="1">
      <alignment horizontal="left" vertical="center" wrapText="1"/>
    </xf>
    <xf numFmtId="0" fontId="23" fillId="7" borderId="0" xfId="0" applyFont="1" applyFill="1" applyAlignment="1">
      <alignment horizontal="left" wrapText="1"/>
    </xf>
    <xf numFmtId="0" fontId="23" fillId="7" borderId="54" xfId="0" applyFont="1" applyFill="1" applyBorder="1" applyAlignment="1">
      <alignment horizontal="left" vertical="center" wrapText="1"/>
    </xf>
    <xf numFmtId="0" fontId="23" fillId="7" borderId="91" xfId="0" applyFont="1" applyFill="1" applyBorder="1" applyAlignment="1">
      <alignment horizontal="left" vertical="center" wrapText="1"/>
    </xf>
    <xf numFmtId="0" fontId="23" fillId="7" borderId="84" xfId="0" applyFont="1" applyFill="1" applyBorder="1" applyAlignment="1">
      <alignment horizontal="left" vertical="center" wrapText="1"/>
    </xf>
    <xf numFmtId="0" fontId="24" fillId="8" borderId="0" xfId="0" applyFont="1" applyFill="1" applyAlignment="1">
      <alignment horizontal="center"/>
    </xf>
    <xf numFmtId="0" fontId="23" fillId="0" borderId="1" xfId="0" applyFont="1" applyBorder="1" applyAlignment="1">
      <alignment horizontal="left" vertical="top"/>
    </xf>
    <xf numFmtId="0" fontId="26" fillId="7" borderId="54" xfId="0" applyFont="1" applyFill="1" applyBorder="1" applyAlignment="1">
      <alignment horizontal="left" vertical="top" wrapText="1"/>
    </xf>
    <xf numFmtId="0" fontId="26" fillId="7" borderId="0" xfId="0" applyFont="1" applyFill="1" applyAlignment="1">
      <alignment horizontal="left" vertical="top" wrapText="1"/>
    </xf>
    <xf numFmtId="0" fontId="24" fillId="8" borderId="54" xfId="0" applyFont="1" applyFill="1" applyBorder="1" applyAlignment="1">
      <alignment horizontal="center"/>
    </xf>
    <xf numFmtId="0" fontId="24" fillId="8" borderId="18" xfId="0" applyFont="1" applyFill="1" applyBorder="1" applyAlignment="1">
      <alignment horizontal="center"/>
    </xf>
    <xf numFmtId="0" fontId="25" fillId="0" borderId="54" xfId="0" applyFont="1" applyBorder="1" applyAlignment="1">
      <alignment horizontal="left" vertical="top"/>
    </xf>
    <xf numFmtId="0" fontId="23" fillId="0" borderId="22" xfId="0" applyFont="1" applyBorder="1" applyAlignment="1">
      <alignment horizontal="left" vertical="top"/>
    </xf>
    <xf numFmtId="0" fontId="23" fillId="7" borderId="54" xfId="0" applyFont="1" applyFill="1" applyBorder="1" applyAlignment="1">
      <alignment horizontal="left" wrapText="1"/>
    </xf>
    <xf numFmtId="0" fontId="23" fillId="4" borderId="27" xfId="0" applyFont="1" applyFill="1" applyBorder="1" applyAlignment="1" applyProtection="1">
      <alignment horizontal="center" vertical="center"/>
      <protection locked="0"/>
    </xf>
    <xf numFmtId="0" fontId="23" fillId="4" borderId="26" xfId="0" applyFont="1" applyFill="1" applyBorder="1" applyAlignment="1" applyProtection="1">
      <alignment horizontal="center" vertical="center"/>
      <protection locked="0"/>
    </xf>
    <xf numFmtId="0" fontId="23" fillId="7" borderId="18" xfId="0" applyFont="1" applyFill="1" applyBorder="1" applyAlignment="1">
      <alignment horizontal="left" wrapText="1"/>
    </xf>
    <xf numFmtId="0" fontId="23" fillId="4" borderId="17" xfId="0" applyFont="1" applyFill="1" applyBorder="1" applyAlignment="1" applyProtection="1">
      <alignment horizontal="center" vertical="center"/>
      <protection locked="0"/>
    </xf>
    <xf numFmtId="0" fontId="23" fillId="4" borderId="28" xfId="0" applyFont="1" applyFill="1" applyBorder="1" applyAlignment="1" applyProtection="1">
      <alignment horizontal="center" vertical="center"/>
      <protection locked="0"/>
    </xf>
    <xf numFmtId="0" fontId="23" fillId="7" borderId="12" xfId="0" applyFont="1" applyFill="1" applyBorder="1" applyAlignment="1">
      <alignment horizontal="left" vertical="center" wrapText="1"/>
    </xf>
    <xf numFmtId="0" fontId="23" fillId="4" borderId="13" xfId="0" applyFont="1" applyFill="1" applyBorder="1" applyAlignment="1" applyProtection="1">
      <alignment horizontal="center" vertical="center"/>
      <protection locked="0"/>
    </xf>
    <xf numFmtId="0" fontId="23" fillId="4" borderId="24" xfId="0" applyFont="1" applyFill="1" applyBorder="1" applyAlignment="1" applyProtection="1">
      <alignment horizontal="center" vertical="center"/>
      <protection locked="0"/>
    </xf>
    <xf numFmtId="0" fontId="23" fillId="7" borderId="12" xfId="0" applyFont="1" applyFill="1" applyBorder="1" applyAlignment="1">
      <alignment horizontal="left" wrapText="1"/>
    </xf>
    <xf numFmtId="0" fontId="23" fillId="4" borderId="21" xfId="0" applyFont="1" applyFill="1" applyBorder="1" applyAlignment="1" applyProtection="1">
      <alignment horizontal="center" vertical="center"/>
      <protection locked="0"/>
    </xf>
    <xf numFmtId="0" fontId="32" fillId="0" borderId="20" xfId="3" applyFont="1" applyBorder="1" applyAlignment="1">
      <alignment horizontal="left" vertical="center" wrapText="1"/>
    </xf>
    <xf numFmtId="0" fontId="32" fillId="0" borderId="0" xfId="3" applyFont="1" applyAlignment="1">
      <alignment horizontal="left" vertical="center" wrapText="1"/>
    </xf>
    <xf numFmtId="0" fontId="55" fillId="0" borderId="0" xfId="0" applyFont="1" applyAlignment="1">
      <alignment horizontal="left" vertical="top" wrapText="1"/>
    </xf>
    <xf numFmtId="0" fontId="52" fillId="0" borderId="0" xfId="0" applyFont="1" applyAlignment="1">
      <alignment horizontal="left" vertical="top" wrapText="1"/>
    </xf>
    <xf numFmtId="164" fontId="3" fillId="4" borderId="132" xfId="0" applyNumberFormat="1" applyFont="1" applyFill="1" applyBorder="1" applyAlignment="1" applyProtection="1">
      <alignment horizontal="left" vertical="top"/>
      <protection locked="0"/>
    </xf>
    <xf numFmtId="164" fontId="3" fillId="4" borderId="133" xfId="0" applyNumberFormat="1" applyFont="1" applyFill="1" applyBorder="1" applyAlignment="1" applyProtection="1">
      <alignment horizontal="left" vertical="top"/>
      <protection locked="0"/>
    </xf>
    <xf numFmtId="0" fontId="3" fillId="4" borderId="13" xfId="1" applyNumberFormat="1" applyFont="1" applyFill="1" applyBorder="1" applyAlignment="1" applyProtection="1">
      <alignment horizontal="center" vertical="center"/>
      <protection locked="0"/>
    </xf>
    <xf numFmtId="0" fontId="3" fillId="4" borderId="108" xfId="1" applyNumberFormat="1" applyFont="1" applyFill="1" applyBorder="1" applyAlignment="1" applyProtection="1">
      <alignment horizontal="center" vertical="center"/>
      <protection locked="0"/>
    </xf>
    <xf numFmtId="164" fontId="3" fillId="4" borderId="0" xfId="0" applyNumberFormat="1" applyFont="1" applyFill="1" applyAlignment="1" applyProtection="1">
      <alignment horizontal="left" vertical="top"/>
      <protection locked="0"/>
    </xf>
    <xf numFmtId="164" fontId="3" fillId="4" borderId="128" xfId="0" applyNumberFormat="1" applyFont="1" applyFill="1" applyBorder="1" applyAlignment="1" applyProtection="1">
      <alignment horizontal="left" vertical="top"/>
      <protection locked="0"/>
    </xf>
    <xf numFmtId="164" fontId="3" fillId="4" borderId="129" xfId="0" applyNumberFormat="1" applyFont="1" applyFill="1" applyBorder="1" applyAlignment="1" applyProtection="1">
      <alignment horizontal="left" vertical="top"/>
      <protection locked="0"/>
    </xf>
    <xf numFmtId="164" fontId="3" fillId="7" borderId="5" xfId="0" applyNumberFormat="1" applyFont="1" applyFill="1" applyBorder="1" applyAlignment="1" applyProtection="1">
      <alignment horizontal="left" vertical="top"/>
      <protection locked="0"/>
    </xf>
    <xf numFmtId="164" fontId="3" fillId="7" borderId="138" xfId="0" applyNumberFormat="1" applyFont="1" applyFill="1" applyBorder="1" applyAlignment="1" applyProtection="1">
      <alignment horizontal="left" vertical="top"/>
      <protection locked="0"/>
    </xf>
    <xf numFmtId="164" fontId="3" fillId="4" borderId="5" xfId="0" applyNumberFormat="1" applyFont="1" applyFill="1" applyBorder="1" applyAlignment="1" applyProtection="1">
      <alignment horizontal="left" vertical="top"/>
      <protection locked="0"/>
    </xf>
    <xf numFmtId="164" fontId="3" fillId="4" borderId="138" xfId="0" applyNumberFormat="1" applyFont="1" applyFill="1" applyBorder="1" applyAlignment="1" applyProtection="1">
      <alignment horizontal="left" vertical="top"/>
      <protection locked="0"/>
    </xf>
    <xf numFmtId="0" fontId="9" fillId="10" borderId="24" xfId="0" applyFont="1" applyFill="1" applyBorder="1" applyAlignment="1">
      <alignment horizontal="center" vertical="center" wrapText="1"/>
    </xf>
    <xf numFmtId="0" fontId="7" fillId="4" borderId="16" xfId="0" applyFont="1" applyFill="1" applyBorder="1" applyAlignment="1">
      <alignment horizontal="center"/>
    </xf>
    <xf numFmtId="0" fontId="7" fillId="4" borderId="120" xfId="0" applyFont="1" applyFill="1" applyBorder="1" applyAlignment="1">
      <alignment horizontal="center"/>
    </xf>
    <xf numFmtId="0" fontId="3" fillId="7" borderId="24" xfId="0" applyFont="1" applyFill="1" applyBorder="1" applyAlignment="1">
      <alignment horizontal="left" vertical="top"/>
    </xf>
    <xf numFmtId="0" fontId="8" fillId="10" borderId="13" xfId="0" applyFont="1" applyFill="1" applyBorder="1" applyAlignment="1">
      <alignment horizontal="center" vertical="center"/>
    </xf>
    <xf numFmtId="0" fontId="8" fillId="10" borderId="24" xfId="0" applyFont="1" applyFill="1" applyBorder="1" applyAlignment="1">
      <alignment horizontal="center" vertical="center"/>
    </xf>
    <xf numFmtId="0" fontId="8" fillId="10" borderId="16" xfId="0" applyFont="1" applyFill="1" applyBorder="1" applyAlignment="1">
      <alignment horizontal="center" vertical="center"/>
    </xf>
    <xf numFmtId="0" fontId="8" fillId="10" borderId="16" xfId="0" applyFont="1" applyFill="1" applyBorder="1" applyAlignment="1">
      <alignment horizontal="center" vertical="center" wrapText="1"/>
    </xf>
    <xf numFmtId="0" fontId="8" fillId="10" borderId="120" xfId="0" applyFont="1" applyFill="1" applyBorder="1" applyAlignment="1">
      <alignment horizontal="center" vertical="center" wrapText="1"/>
    </xf>
    <xf numFmtId="0" fontId="8" fillId="10" borderId="31" xfId="0" applyFont="1" applyFill="1" applyBorder="1" applyAlignment="1">
      <alignment horizontal="center" vertical="center" wrapText="1"/>
    </xf>
    <xf numFmtId="0" fontId="7" fillId="4" borderId="6" xfId="0" applyFont="1" applyFill="1" applyBorder="1" applyProtection="1">
      <protection locked="0"/>
    </xf>
    <xf numFmtId="0" fontId="43" fillId="7" borderId="61" xfId="0" applyFont="1" applyFill="1" applyBorder="1" applyAlignment="1">
      <alignment horizontal="left" wrapText="1"/>
    </xf>
    <xf numFmtId="0" fontId="43" fillId="7" borderId="62" xfId="0" applyFont="1" applyFill="1" applyBorder="1" applyAlignment="1">
      <alignment horizontal="left" wrapText="1"/>
    </xf>
    <xf numFmtId="0" fontId="13" fillId="0" borderId="29" xfId="0" applyFont="1" applyBorder="1" applyAlignment="1">
      <alignment horizontal="center" vertical="center" wrapText="1"/>
    </xf>
    <xf numFmtId="0" fontId="13" fillId="0" borderId="105" xfId="0" applyFont="1" applyBorder="1" applyAlignment="1">
      <alignment horizontal="center" vertical="center" wrapText="1"/>
    </xf>
    <xf numFmtId="14" fontId="3" fillId="4" borderId="5" xfId="0" applyNumberFormat="1" applyFont="1" applyFill="1" applyBorder="1" applyAlignment="1" applyProtection="1">
      <alignment horizontal="right" vertical="center"/>
      <protection locked="0"/>
    </xf>
    <xf numFmtId="0" fontId="3" fillId="4" borderId="4" xfId="0" applyFont="1" applyFill="1" applyBorder="1" applyAlignment="1">
      <alignment horizontal="left" vertical="center"/>
    </xf>
    <xf numFmtId="0" fontId="3" fillId="4" borderId="67" xfId="0" applyFont="1" applyFill="1" applyBorder="1" applyAlignment="1">
      <alignment horizontal="left" vertical="center"/>
    </xf>
  </cellXfs>
  <cellStyles count="4">
    <cellStyle name="Įprastas" xfId="0" builtinId="0"/>
    <cellStyle name="Normal 2" xfId="2"/>
    <cellStyle name="Normal 2 2" xfId="3"/>
    <cellStyle name="Procentai" xfId="1" builtinId="5"/>
  </cellStyles>
  <dxfs count="36">
    <dxf>
      <font>
        <b/>
        <i val="0"/>
        <color rgb="FFFF000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5050"/>
        </patternFill>
      </fill>
    </dxf>
    <dxf>
      <fill>
        <patternFill>
          <bgColor theme="4" tint="0.79998168889431442"/>
        </patternFill>
      </fill>
    </dxf>
    <dxf>
      <fill>
        <patternFill>
          <bgColor rgb="FFFF5050"/>
        </patternFill>
      </fill>
    </dxf>
    <dxf>
      <fill>
        <patternFill>
          <bgColor theme="4" tint="0.79998168889431442"/>
        </patternFill>
      </fill>
    </dxf>
    <dxf>
      <fill>
        <patternFill>
          <bgColor rgb="FFFF5050"/>
        </patternFill>
      </fill>
    </dxf>
    <dxf>
      <fill>
        <patternFill>
          <bgColor theme="4" tint="0.79998168889431442"/>
        </patternFill>
      </fill>
    </dxf>
    <dxf>
      <fill>
        <patternFill>
          <bgColor rgb="FFFF5050"/>
        </patternFill>
      </fill>
    </dxf>
    <dxf>
      <fill>
        <patternFill>
          <bgColor theme="4" tint="0.79998168889431442"/>
        </patternFill>
      </fill>
    </dxf>
    <dxf>
      <font>
        <b/>
        <i val="0"/>
        <color rgb="FF006100"/>
      </font>
      <fill>
        <patternFill patternType="none">
          <bgColor auto="1"/>
        </patternFill>
      </fill>
    </dxf>
    <dxf>
      <font>
        <b/>
        <i val="0"/>
        <color rgb="FF9C0006"/>
      </font>
      <fill>
        <patternFill patternType="none">
          <bgColor auto="1"/>
        </patternFill>
      </fill>
    </dxf>
    <dxf>
      <font>
        <b/>
        <i val="0"/>
        <color rgb="FF006100"/>
      </font>
      <fill>
        <patternFill patternType="none">
          <bgColor auto="1"/>
        </patternFill>
      </fill>
    </dxf>
    <dxf>
      <font>
        <b/>
        <i val="0"/>
        <color rgb="FF9C0006"/>
      </font>
      <fill>
        <patternFill patternType="none">
          <bgColor auto="1"/>
        </patternFill>
      </fill>
    </dxf>
    <dxf>
      <font>
        <b/>
        <i val="0"/>
        <color rgb="FF006100"/>
      </font>
      <fill>
        <patternFill patternType="none">
          <bgColor auto="1"/>
        </patternFill>
      </fill>
    </dxf>
    <dxf>
      <font>
        <b/>
        <i val="0"/>
        <color rgb="FF9C0006"/>
      </font>
      <fill>
        <patternFill patternType="none">
          <bgColor auto="1"/>
        </patternFill>
      </fill>
    </dxf>
    <dxf>
      <font>
        <b/>
        <i val="0"/>
        <color rgb="FF006100"/>
      </font>
      <fill>
        <patternFill patternType="none">
          <bgColor auto="1"/>
        </patternFill>
      </fill>
    </dxf>
    <dxf>
      <font>
        <b/>
        <i val="0"/>
        <color rgb="FF9C0006"/>
      </font>
      <fill>
        <patternFill patternType="none">
          <bgColor auto="1"/>
        </patternFill>
      </fill>
    </dxf>
    <dxf>
      <font>
        <b/>
        <i val="0"/>
        <color rgb="FFFF0000"/>
      </font>
      <fill>
        <patternFill>
          <bgColor theme="9" tint="0.39994506668294322"/>
        </patternFill>
      </fill>
    </dxf>
    <dxf>
      <font>
        <b/>
        <i val="0"/>
        <color rgb="FFFF0000"/>
      </font>
      <fill>
        <patternFill>
          <bgColor theme="9" tint="0.39994506668294322"/>
        </patternFill>
      </fill>
    </dxf>
  </dxfs>
  <tableStyles count="0" defaultTableStyle="TableStyleMedium2" defaultPivotStyle="PivotStyleLight16"/>
  <colors>
    <mruColors>
      <color rgb="FFFF5050"/>
      <color rgb="FFFF7C80"/>
      <color rgb="FFF8856E"/>
      <color rgb="FFFF9966"/>
      <color rgb="FF4F81BD"/>
      <color rgb="FF006100"/>
      <color rgb="FF9C0006"/>
      <color rgb="FFEAF0F6"/>
      <color rgb="FF005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pageSetUpPr fitToPage="1"/>
  </sheetPr>
  <dimension ref="A1:AZ239"/>
  <sheetViews>
    <sheetView showGridLines="0" topLeftCell="A58" zoomScaleNormal="100" zoomScaleSheetLayoutView="85" zoomScalePageLayoutView="60" workbookViewId="0">
      <selection activeCell="C130" sqref="C130:E130"/>
    </sheetView>
  </sheetViews>
  <sheetFormatPr defaultColWidth="0" defaultRowHeight="12" x14ac:dyDescent="0.2"/>
  <cols>
    <col min="1" max="1" width="1.7109375" style="30" customWidth="1"/>
    <col min="2" max="2" width="63.42578125" style="30" customWidth="1"/>
    <col min="3" max="5" width="24.28515625" style="30" customWidth="1"/>
    <col min="6" max="6" width="1.7109375" style="34" customWidth="1"/>
    <col min="7" max="10" width="9.140625" style="34" hidden="1" customWidth="1"/>
    <col min="11" max="11" width="20.28515625" style="34" hidden="1" customWidth="1"/>
    <col min="12" max="17" width="9.140625" style="34" hidden="1" customWidth="1"/>
    <col min="18" max="18" width="47.5703125" style="34" hidden="1" customWidth="1"/>
    <col min="19" max="19" width="10.42578125" style="34" hidden="1" customWidth="1"/>
    <col min="20" max="20" width="16.140625" style="34" hidden="1" customWidth="1"/>
    <col min="21" max="22" width="9.140625" style="34" hidden="1" customWidth="1"/>
    <col min="23" max="23" width="23.140625" style="34" hidden="1" customWidth="1"/>
    <col min="24" max="24" width="17.5703125" style="34" hidden="1" customWidth="1"/>
    <col min="25" max="25" width="9.140625" style="34" customWidth="1"/>
    <col min="26" max="26" width="5.7109375" style="34" customWidth="1"/>
    <col min="27" max="27" width="6.28515625" style="34" customWidth="1"/>
    <col min="28" max="28" width="7.7109375" style="34" customWidth="1"/>
    <col min="29" max="29" width="9.85546875" style="34" customWidth="1"/>
    <col min="30" max="50" width="9.140625" style="34" customWidth="1"/>
    <col min="51" max="52" width="0" style="34" hidden="1" customWidth="1"/>
    <col min="53" max="16384" width="9.140625" style="34" hidden="1"/>
  </cols>
  <sheetData>
    <row r="1" spans="2:52" ht="9.6" customHeight="1" thickBot="1" x14ac:dyDescent="0.25">
      <c r="F1" s="30"/>
      <c r="R1" s="34">
        <f>COUNTA(R2:R236)</f>
        <v>235</v>
      </c>
      <c r="S1" s="34">
        <f>COUNTA(S2:S236)</f>
        <v>235</v>
      </c>
      <c r="T1" s="34">
        <f>COUNTA(T2:T236)</f>
        <v>235</v>
      </c>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row>
    <row r="2" spans="2:52" ht="12.75" customHeight="1" x14ac:dyDescent="0.25">
      <c r="B2" s="140"/>
      <c r="C2" s="141"/>
      <c r="D2" s="406" t="s">
        <v>585</v>
      </c>
      <c r="E2" s="407"/>
      <c r="F2" s="30"/>
      <c r="R2" t="s">
        <v>0</v>
      </c>
      <c r="S2">
        <v>253255950</v>
      </c>
      <c r="T2" t="s">
        <v>1</v>
      </c>
      <c r="U2" t="s">
        <v>430</v>
      </c>
      <c r="V2" s="34" t="s">
        <v>517</v>
      </c>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row>
    <row r="3" spans="2:52" ht="31.15" customHeight="1" x14ac:dyDescent="0.25">
      <c r="B3" s="142"/>
      <c r="C3" s="64"/>
      <c r="D3" s="408"/>
      <c r="E3" s="409"/>
      <c r="F3" s="30"/>
      <c r="R3" t="s">
        <v>2</v>
      </c>
      <c r="S3">
        <v>152903578</v>
      </c>
      <c r="T3" t="s">
        <v>1</v>
      </c>
      <c r="U3" t="s">
        <v>446</v>
      </c>
      <c r="V3" s="67" t="s">
        <v>517</v>
      </c>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row>
    <row r="4" spans="2:52" ht="31.15" customHeight="1" x14ac:dyDescent="0.25">
      <c r="B4" s="142"/>
      <c r="C4" s="64"/>
      <c r="D4" s="408"/>
      <c r="E4" s="409"/>
      <c r="F4" s="30"/>
      <c r="R4" t="s">
        <v>3</v>
      </c>
      <c r="S4">
        <v>152968145</v>
      </c>
      <c r="T4" t="s">
        <v>1</v>
      </c>
      <c r="U4" t="s">
        <v>48</v>
      </c>
      <c r="V4" s="34" t="s">
        <v>517</v>
      </c>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row>
    <row r="5" spans="2:52" ht="13.15" customHeight="1" x14ac:dyDescent="0.25">
      <c r="B5" s="142"/>
      <c r="C5" s="64"/>
      <c r="D5" s="64"/>
      <c r="E5" s="143"/>
      <c r="F5" s="30"/>
      <c r="R5" t="s">
        <v>7</v>
      </c>
      <c r="S5">
        <v>149693995</v>
      </c>
      <c r="T5" t="s">
        <v>18</v>
      </c>
      <c r="U5" t="s">
        <v>446</v>
      </c>
      <c r="V5" s="34" t="s">
        <v>536</v>
      </c>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row>
    <row r="6" spans="2:52" ht="13.15" customHeight="1" x14ac:dyDescent="0.25">
      <c r="B6" s="419" t="s">
        <v>5</v>
      </c>
      <c r="C6" s="420"/>
      <c r="D6" s="420"/>
      <c r="E6" s="421"/>
      <c r="F6" s="30"/>
      <c r="R6" t="s">
        <v>9</v>
      </c>
      <c r="S6">
        <v>149951417</v>
      </c>
      <c r="T6" t="s">
        <v>1</v>
      </c>
      <c r="U6" t="s">
        <v>446</v>
      </c>
      <c r="V6" s="34" t="s">
        <v>536</v>
      </c>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row>
    <row r="7" spans="2:52" ht="13.15" customHeight="1" x14ac:dyDescent="0.25">
      <c r="B7" s="144"/>
      <c r="C7" s="32"/>
      <c r="D7" s="32"/>
      <c r="E7" s="145"/>
      <c r="F7" s="30"/>
      <c r="R7" t="s">
        <v>6</v>
      </c>
      <c r="S7">
        <v>149947714</v>
      </c>
      <c r="T7" t="s">
        <v>1</v>
      </c>
      <c r="U7" t="s">
        <v>432</v>
      </c>
      <c r="V7" s="34" t="s">
        <v>536</v>
      </c>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row>
    <row r="8" spans="2:52" ht="18.75" x14ac:dyDescent="0.3">
      <c r="B8" s="146" t="s">
        <v>8</v>
      </c>
      <c r="C8" s="422" t="s">
        <v>255</v>
      </c>
      <c r="D8" s="422"/>
      <c r="E8" s="423"/>
      <c r="F8" s="30"/>
      <c r="R8" t="s">
        <v>4</v>
      </c>
      <c r="S8">
        <v>149566841</v>
      </c>
      <c r="T8" t="s">
        <v>1</v>
      </c>
      <c r="U8" t="s">
        <v>430</v>
      </c>
      <c r="V8" s="34" t="s">
        <v>536</v>
      </c>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row>
    <row r="9" spans="2:52" ht="15" x14ac:dyDescent="0.25">
      <c r="B9" s="147" t="s">
        <v>10</v>
      </c>
      <c r="C9" s="410" t="str">
        <f>IFERROR(VLOOKUP(C8,$R$1:$T$243,3,FALSE),"")</f>
        <v>Uždaroji akcinė bendrovė (UAB)</v>
      </c>
      <c r="D9" s="410"/>
      <c r="E9" s="411"/>
      <c r="F9" s="30"/>
      <c r="H9" s="34" t="s">
        <v>11</v>
      </c>
      <c r="L9" s="34" t="s">
        <v>12</v>
      </c>
      <c r="R9" t="s">
        <v>13</v>
      </c>
      <c r="S9">
        <v>250135860</v>
      </c>
      <c r="T9" t="s">
        <v>1</v>
      </c>
      <c r="U9" t="s">
        <v>433</v>
      </c>
      <c r="V9" s="34" t="s">
        <v>536</v>
      </c>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row>
    <row r="10" spans="2:52" ht="15" x14ac:dyDescent="0.25">
      <c r="B10" s="148" t="s">
        <v>14</v>
      </c>
      <c r="C10" s="410">
        <f>IFERROR(VLOOKUP(C8,$R$2:$S$243,2,FALSE),"")</f>
        <v>169845485</v>
      </c>
      <c r="D10" s="410"/>
      <c r="E10" s="411"/>
      <c r="F10" s="30"/>
      <c r="H10" s="34" t="s">
        <v>1</v>
      </c>
      <c r="L10" s="34" t="s">
        <v>15</v>
      </c>
      <c r="R10" t="s">
        <v>16</v>
      </c>
      <c r="S10">
        <v>153720195</v>
      </c>
      <c r="T10" t="s">
        <v>18</v>
      </c>
      <c r="U10" t="s">
        <v>446</v>
      </c>
      <c r="V10" s="34" t="s">
        <v>533</v>
      </c>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row>
    <row r="11" spans="2:52" ht="15" x14ac:dyDescent="0.25">
      <c r="B11" s="148" t="s">
        <v>444</v>
      </c>
      <c r="C11" s="424" t="str">
        <f>IFERROR(VLOOKUP(C8,$R$2:$U$243,4,FALSE),"")</f>
        <v>Vandentvarka</v>
      </c>
      <c r="D11" s="424"/>
      <c r="E11" s="425"/>
      <c r="F11" s="30"/>
      <c r="L11" s="34" t="s">
        <v>22</v>
      </c>
      <c r="R11" t="s">
        <v>25</v>
      </c>
      <c r="S11">
        <v>154112751</v>
      </c>
      <c r="T11" t="s">
        <v>1</v>
      </c>
      <c r="U11" t="s">
        <v>432</v>
      </c>
      <c r="V11" s="34" t="s">
        <v>541</v>
      </c>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row>
    <row r="12" spans="2:52" ht="15" x14ac:dyDescent="0.25">
      <c r="B12" s="148" t="s">
        <v>26</v>
      </c>
      <c r="C12" s="412" t="s">
        <v>587</v>
      </c>
      <c r="D12" s="412"/>
      <c r="E12" s="413"/>
      <c r="F12" s="30"/>
      <c r="H12" s="34" t="s">
        <v>27</v>
      </c>
      <c r="L12" s="34" t="s">
        <v>24</v>
      </c>
      <c r="R12" t="s">
        <v>20</v>
      </c>
      <c r="S12">
        <v>154138664</v>
      </c>
      <c r="T12" t="s">
        <v>1</v>
      </c>
      <c r="U12" t="s">
        <v>430</v>
      </c>
      <c r="V12" s="34" t="s">
        <v>541</v>
      </c>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row>
    <row r="13" spans="2:52" ht="15" x14ac:dyDescent="0.25">
      <c r="B13" s="148" t="s">
        <v>576</v>
      </c>
      <c r="C13" s="428">
        <v>43882</v>
      </c>
      <c r="D13" s="426"/>
      <c r="E13" s="427"/>
      <c r="F13" s="30"/>
      <c r="L13" s="34" t="s">
        <v>28</v>
      </c>
      <c r="R13" t="s">
        <v>23</v>
      </c>
      <c r="S13">
        <v>154111083</v>
      </c>
      <c r="T13" t="s">
        <v>1</v>
      </c>
      <c r="U13" t="s">
        <v>446</v>
      </c>
      <c r="V13" s="34" t="s">
        <v>541</v>
      </c>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row>
    <row r="14" spans="2:52" ht="15" x14ac:dyDescent="0.25">
      <c r="B14" s="148" t="s">
        <v>445</v>
      </c>
      <c r="C14" s="426">
        <v>1</v>
      </c>
      <c r="D14" s="426"/>
      <c r="E14" s="427"/>
      <c r="F14" s="30"/>
      <c r="R14" t="s">
        <v>36</v>
      </c>
      <c r="S14">
        <v>152814478</v>
      </c>
      <c r="T14" t="s">
        <v>11</v>
      </c>
      <c r="U14" t="s">
        <v>446</v>
      </c>
      <c r="V14" s="34" t="s">
        <v>527</v>
      </c>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row>
    <row r="15" spans="2:52" ht="15" x14ac:dyDescent="0.25">
      <c r="B15" s="148" t="s">
        <v>30</v>
      </c>
      <c r="C15" s="414" t="s">
        <v>588</v>
      </c>
      <c r="D15" s="414"/>
      <c r="E15" s="415"/>
      <c r="F15" s="30"/>
      <c r="H15" s="34" t="s">
        <v>31</v>
      </c>
      <c r="R15" t="s">
        <v>33</v>
      </c>
      <c r="S15">
        <v>152840633</v>
      </c>
      <c r="T15" t="s">
        <v>1</v>
      </c>
      <c r="U15" t="s">
        <v>432</v>
      </c>
      <c r="V15" s="67" t="s">
        <v>527</v>
      </c>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row>
    <row r="16" spans="2:52" ht="15" x14ac:dyDescent="0.25">
      <c r="B16" s="148"/>
      <c r="C16" s="35"/>
      <c r="D16" s="35"/>
      <c r="E16" s="149"/>
      <c r="F16" s="30"/>
      <c r="H16" s="34" t="s">
        <v>34</v>
      </c>
      <c r="L16" s="34" t="s">
        <v>32</v>
      </c>
      <c r="R16" t="s">
        <v>29</v>
      </c>
      <c r="S16">
        <v>152812840</v>
      </c>
      <c r="T16" t="s">
        <v>1</v>
      </c>
      <c r="U16" t="s">
        <v>430</v>
      </c>
      <c r="V16" s="34" t="s">
        <v>527</v>
      </c>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row>
    <row r="17" spans="2:50" ht="15" x14ac:dyDescent="0.25">
      <c r="B17" s="148"/>
      <c r="C17" s="416" t="s">
        <v>37</v>
      </c>
      <c r="D17" s="417"/>
      <c r="E17" s="418"/>
      <c r="F17" s="30"/>
      <c r="H17" s="34" t="s">
        <v>38</v>
      </c>
      <c r="L17" s="34" t="s">
        <v>35</v>
      </c>
      <c r="R17" t="s">
        <v>40</v>
      </c>
      <c r="S17">
        <v>154724428</v>
      </c>
      <c r="T17" t="s">
        <v>18</v>
      </c>
      <c r="U17" t="s">
        <v>446</v>
      </c>
      <c r="V17" s="34" t="s">
        <v>537</v>
      </c>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row>
    <row r="18" spans="2:50" ht="15" x14ac:dyDescent="0.25">
      <c r="B18" s="148" t="s">
        <v>41</v>
      </c>
      <c r="C18" s="445" t="s">
        <v>42</v>
      </c>
      <c r="D18" s="445"/>
      <c r="E18" s="150" t="s">
        <v>43</v>
      </c>
      <c r="F18" s="30"/>
      <c r="H18" s="34" t="s">
        <v>44</v>
      </c>
      <c r="L18" s="34" t="s">
        <v>39</v>
      </c>
      <c r="R18" t="s">
        <v>50</v>
      </c>
      <c r="S18">
        <v>154866655</v>
      </c>
      <c r="T18" t="s">
        <v>1</v>
      </c>
      <c r="U18" t="s">
        <v>432</v>
      </c>
      <c r="V18" s="67" t="s">
        <v>537</v>
      </c>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row>
    <row r="19" spans="2:50" ht="15" x14ac:dyDescent="0.25">
      <c r="B19" s="151" t="s">
        <v>47</v>
      </c>
      <c r="C19" s="446" t="s">
        <v>562</v>
      </c>
      <c r="D19" s="447"/>
      <c r="E19" s="152">
        <v>1</v>
      </c>
      <c r="F19" s="30"/>
      <c r="H19" s="34" t="s">
        <v>48</v>
      </c>
      <c r="L19" s="34" t="s">
        <v>45</v>
      </c>
      <c r="R19" t="s">
        <v>54</v>
      </c>
      <c r="S19">
        <v>154850665</v>
      </c>
      <c r="T19" t="s">
        <v>1</v>
      </c>
      <c r="U19" t="s">
        <v>430</v>
      </c>
      <c r="V19" s="67" t="s">
        <v>537</v>
      </c>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row>
    <row r="20" spans="2:50" ht="15" x14ac:dyDescent="0.25">
      <c r="B20" s="151" t="s">
        <v>51</v>
      </c>
      <c r="C20" s="446"/>
      <c r="D20" s="447"/>
      <c r="E20" s="152"/>
      <c r="F20" s="30"/>
      <c r="H20" s="34" t="s">
        <v>52</v>
      </c>
      <c r="L20" s="34" t="s">
        <v>49</v>
      </c>
      <c r="R20" t="s">
        <v>46</v>
      </c>
      <c r="S20">
        <v>154742789</v>
      </c>
      <c r="T20" t="s">
        <v>1</v>
      </c>
      <c r="U20" t="s">
        <v>48</v>
      </c>
      <c r="V20" s="34" t="s">
        <v>537</v>
      </c>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row>
    <row r="21" spans="2:50" ht="15" x14ac:dyDescent="0.25">
      <c r="B21" s="151" t="s">
        <v>55</v>
      </c>
      <c r="C21" s="426"/>
      <c r="D21" s="448"/>
      <c r="E21" s="152"/>
      <c r="F21" s="30"/>
      <c r="H21" s="34" t="s">
        <v>56</v>
      </c>
      <c r="L21" s="34" t="s">
        <v>53</v>
      </c>
      <c r="R21" t="s">
        <v>57</v>
      </c>
      <c r="S21">
        <v>152003098</v>
      </c>
      <c r="T21" t="s">
        <v>11</v>
      </c>
      <c r="U21" t="s">
        <v>432</v>
      </c>
      <c r="V21" s="34" t="s">
        <v>518</v>
      </c>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row>
    <row r="22" spans="2:50" ht="15" x14ac:dyDescent="0.25">
      <c r="B22" s="151" t="s">
        <v>58</v>
      </c>
      <c r="C22" s="426"/>
      <c r="D22" s="448"/>
      <c r="E22" s="152"/>
      <c r="F22" s="30"/>
      <c r="H22" s="34" t="s">
        <v>59</v>
      </c>
      <c r="R22" t="s">
        <v>66</v>
      </c>
      <c r="S22">
        <v>152007157</v>
      </c>
      <c r="T22" t="s">
        <v>1</v>
      </c>
      <c r="U22" t="s">
        <v>446</v>
      </c>
      <c r="V22" s="67" t="s">
        <v>518</v>
      </c>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row>
    <row r="23" spans="2:50" ht="16.5" customHeight="1" x14ac:dyDescent="0.25">
      <c r="B23" s="151" t="s">
        <v>61</v>
      </c>
      <c r="C23" s="426"/>
      <c r="D23" s="448"/>
      <c r="E23" s="152"/>
      <c r="F23" s="30"/>
      <c r="H23" s="34" t="s">
        <v>62</v>
      </c>
      <c r="R23" t="s">
        <v>63</v>
      </c>
      <c r="S23">
        <v>300076944</v>
      </c>
      <c r="T23" t="s">
        <v>1</v>
      </c>
      <c r="U23" t="s">
        <v>446</v>
      </c>
      <c r="V23" s="34" t="s">
        <v>518</v>
      </c>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row>
    <row r="24" spans="2:50" ht="16.5" customHeight="1" x14ac:dyDescent="0.25">
      <c r="B24" s="151" t="s">
        <v>64</v>
      </c>
      <c r="C24" s="426"/>
      <c r="D24" s="448"/>
      <c r="E24" s="152"/>
      <c r="F24" s="30"/>
      <c r="H24" s="34" t="s">
        <v>65</v>
      </c>
      <c r="R24" t="s">
        <v>60</v>
      </c>
      <c r="S24">
        <v>301500997</v>
      </c>
      <c r="T24" t="s">
        <v>1</v>
      </c>
      <c r="U24" t="s">
        <v>430</v>
      </c>
      <c r="V24" s="67" t="s">
        <v>518</v>
      </c>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row>
    <row r="25" spans="2:50" ht="15" x14ac:dyDescent="0.25">
      <c r="B25" s="151" t="s">
        <v>67</v>
      </c>
      <c r="C25" s="426"/>
      <c r="D25" s="448"/>
      <c r="E25" s="152"/>
      <c r="F25" s="30"/>
      <c r="R25" t="s">
        <v>70</v>
      </c>
      <c r="S25">
        <v>181613656</v>
      </c>
      <c r="T25" t="s">
        <v>1</v>
      </c>
      <c r="U25" t="s">
        <v>446</v>
      </c>
      <c r="V25" s="34" t="s">
        <v>544</v>
      </c>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row>
    <row r="26" spans="2:50" ht="15" x14ac:dyDescent="0.25">
      <c r="B26" s="151" t="s">
        <v>69</v>
      </c>
      <c r="C26" s="446"/>
      <c r="D26" s="447"/>
      <c r="E26" s="152"/>
      <c r="F26" s="30"/>
      <c r="R26" t="s">
        <v>68</v>
      </c>
      <c r="S26">
        <v>305802733</v>
      </c>
      <c r="T26" t="s">
        <v>1</v>
      </c>
      <c r="U26" t="s">
        <v>48</v>
      </c>
      <c r="V26" s="34" t="s">
        <v>544</v>
      </c>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row>
    <row r="27" spans="2:50" ht="15" x14ac:dyDescent="0.25">
      <c r="B27" s="151" t="s">
        <v>71</v>
      </c>
      <c r="C27" s="446"/>
      <c r="D27" s="447"/>
      <c r="E27" s="152"/>
      <c r="F27" s="30"/>
      <c r="R27" t="s">
        <v>436</v>
      </c>
      <c r="S27">
        <v>155402647</v>
      </c>
      <c r="T27" t="s">
        <v>18</v>
      </c>
      <c r="U27" t="s">
        <v>446</v>
      </c>
      <c r="V27" s="34" t="s">
        <v>530</v>
      </c>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row>
    <row r="28" spans="2:50" ht="15" x14ac:dyDescent="0.25">
      <c r="B28" s="151" t="s">
        <v>73</v>
      </c>
      <c r="C28" s="446"/>
      <c r="D28" s="447"/>
      <c r="E28" s="152"/>
      <c r="F28" s="30"/>
      <c r="R28" t="s">
        <v>74</v>
      </c>
      <c r="S28">
        <v>155513971</v>
      </c>
      <c r="T28" t="s">
        <v>1</v>
      </c>
      <c r="U28" t="s">
        <v>446</v>
      </c>
      <c r="V28" s="34" t="s">
        <v>530</v>
      </c>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row>
    <row r="29" spans="2:50" ht="15" x14ac:dyDescent="0.25">
      <c r="B29" s="151" t="s">
        <v>75</v>
      </c>
      <c r="C29" s="449" t="s">
        <v>76</v>
      </c>
      <c r="D29" s="450"/>
      <c r="E29" s="153">
        <f>100%-SUM(E19:E28)</f>
        <v>0</v>
      </c>
      <c r="F29" s="30"/>
      <c r="R29" t="s">
        <v>435</v>
      </c>
      <c r="S29">
        <v>155461670</v>
      </c>
      <c r="T29" t="s">
        <v>1</v>
      </c>
      <c r="U29" t="s">
        <v>430</v>
      </c>
      <c r="V29" s="34" t="s">
        <v>530</v>
      </c>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row>
    <row r="30" spans="2:50" ht="15" x14ac:dyDescent="0.25">
      <c r="B30" s="151"/>
      <c r="C30" s="70"/>
      <c r="D30" s="70"/>
      <c r="E30" s="154"/>
      <c r="F30" s="30"/>
      <c r="R30" t="s">
        <v>72</v>
      </c>
      <c r="S30">
        <v>155475990</v>
      </c>
      <c r="T30" t="s">
        <v>1</v>
      </c>
      <c r="U30" t="s">
        <v>48</v>
      </c>
      <c r="V30" s="34" t="s">
        <v>530</v>
      </c>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row>
    <row r="31" spans="2:50" ht="15" x14ac:dyDescent="0.25">
      <c r="B31" s="155" t="s">
        <v>78</v>
      </c>
      <c r="C31" s="451">
        <v>1</v>
      </c>
      <c r="D31" s="451"/>
      <c r="E31" s="452"/>
      <c r="F31" s="30"/>
      <c r="R31" t="s">
        <v>77</v>
      </c>
      <c r="S31">
        <v>255512870</v>
      </c>
      <c r="T31" t="s">
        <v>1</v>
      </c>
      <c r="U31" t="s">
        <v>446</v>
      </c>
      <c r="V31" s="34" t="s">
        <v>530</v>
      </c>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row>
    <row r="32" spans="2:50" ht="24" x14ac:dyDescent="0.25">
      <c r="B32" s="156" t="s">
        <v>80</v>
      </c>
      <c r="C32" s="453" t="s">
        <v>562</v>
      </c>
      <c r="D32" s="453"/>
      <c r="E32" s="454"/>
      <c r="F32" s="30"/>
      <c r="H32" s="66"/>
      <c r="R32" t="s">
        <v>79</v>
      </c>
      <c r="S32">
        <v>155634880</v>
      </c>
      <c r="T32" t="s">
        <v>1</v>
      </c>
      <c r="U32" t="s">
        <v>432</v>
      </c>
      <c r="V32" s="34" t="s">
        <v>530</v>
      </c>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row>
    <row r="33" spans="1:50" ht="15" x14ac:dyDescent="0.25">
      <c r="B33" s="148"/>
      <c r="C33" s="70"/>
      <c r="D33" s="70"/>
      <c r="E33" s="154"/>
      <c r="F33" s="30"/>
      <c r="I33" s="66"/>
      <c r="J33" s="66"/>
      <c r="R33" t="s">
        <v>85</v>
      </c>
      <c r="S33">
        <v>156576661</v>
      </c>
      <c r="T33" t="s">
        <v>1</v>
      </c>
      <c r="U33" t="s">
        <v>48</v>
      </c>
      <c r="V33" s="34" t="s">
        <v>548</v>
      </c>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row>
    <row r="34" spans="1:50" ht="24" x14ac:dyDescent="0.25">
      <c r="B34" s="157" t="s">
        <v>82</v>
      </c>
      <c r="C34" s="457" t="s">
        <v>218</v>
      </c>
      <c r="D34" s="457"/>
      <c r="E34" s="458"/>
      <c r="F34" s="30"/>
      <c r="M34" s="66"/>
      <c r="N34" s="66"/>
      <c r="O34" s="66"/>
      <c r="P34" s="66"/>
      <c r="Q34" s="66"/>
      <c r="R34" t="s">
        <v>88</v>
      </c>
      <c r="S34">
        <v>156595252</v>
      </c>
      <c r="T34" t="s">
        <v>1</v>
      </c>
      <c r="U34" t="s">
        <v>446</v>
      </c>
      <c r="V34" s="34" t="s">
        <v>548</v>
      </c>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row>
    <row r="35" spans="1:50" ht="24" x14ac:dyDescent="0.25">
      <c r="B35" s="157" t="s">
        <v>84</v>
      </c>
      <c r="C35" s="459"/>
      <c r="D35" s="459"/>
      <c r="E35" s="460"/>
      <c r="F35" s="30"/>
      <c r="R35" t="s">
        <v>81</v>
      </c>
      <c r="S35">
        <v>156916523</v>
      </c>
      <c r="T35" t="s">
        <v>1</v>
      </c>
      <c r="U35" t="s">
        <v>446</v>
      </c>
      <c r="V35" s="34" t="s">
        <v>548</v>
      </c>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row>
    <row r="36" spans="1:50" ht="15" x14ac:dyDescent="0.25">
      <c r="B36" s="148"/>
      <c r="C36" s="70"/>
      <c r="D36" s="70"/>
      <c r="E36" s="154"/>
      <c r="F36" s="30"/>
      <c r="R36" t="s">
        <v>86</v>
      </c>
      <c r="S36">
        <v>156737189</v>
      </c>
      <c r="T36" t="s">
        <v>1</v>
      </c>
      <c r="U36" t="s">
        <v>432</v>
      </c>
      <c r="V36" s="67" t="s">
        <v>548</v>
      </c>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row>
    <row r="37" spans="1:50" ht="24.6" customHeight="1" x14ac:dyDescent="0.25">
      <c r="B37" s="148"/>
      <c r="C37" s="443" t="s">
        <v>87</v>
      </c>
      <c r="D37" s="443"/>
      <c r="E37" s="444"/>
      <c r="F37" s="30"/>
      <c r="R37" t="s">
        <v>83</v>
      </c>
      <c r="S37">
        <v>256564350</v>
      </c>
      <c r="T37" t="s">
        <v>1</v>
      </c>
      <c r="U37" t="s">
        <v>430</v>
      </c>
      <c r="V37" s="67" t="s">
        <v>548</v>
      </c>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row>
    <row r="38" spans="1:50" s="66" customFormat="1" ht="12" customHeight="1" x14ac:dyDescent="0.25">
      <c r="A38" s="30"/>
      <c r="B38" s="158"/>
      <c r="C38" s="455" t="s">
        <v>89</v>
      </c>
      <c r="D38" s="455"/>
      <c r="E38" s="456"/>
      <c r="F38" s="30"/>
      <c r="H38" s="67"/>
      <c r="I38" s="34"/>
      <c r="J38" s="34"/>
      <c r="K38" s="34"/>
      <c r="L38" s="34"/>
      <c r="M38" s="34"/>
      <c r="N38" s="34"/>
      <c r="O38" s="34"/>
      <c r="P38" s="34"/>
      <c r="Q38" s="34"/>
      <c r="R38" t="s">
        <v>94</v>
      </c>
      <c r="S38">
        <v>157536164</v>
      </c>
      <c r="T38" t="s">
        <v>1</v>
      </c>
      <c r="U38" t="s">
        <v>48</v>
      </c>
      <c r="V38" s="67" t="s">
        <v>549</v>
      </c>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row>
    <row r="39" spans="1:50" ht="12" customHeight="1" x14ac:dyDescent="0.25">
      <c r="B39" s="159"/>
      <c r="C39" s="435" t="s">
        <v>91</v>
      </c>
      <c r="D39" s="435"/>
      <c r="E39" s="436"/>
      <c r="F39" s="30"/>
      <c r="H39" s="67"/>
      <c r="I39" s="67"/>
      <c r="J39" s="67"/>
      <c r="R39" t="s">
        <v>92</v>
      </c>
      <c r="S39">
        <v>157521319</v>
      </c>
      <c r="T39" t="s">
        <v>1</v>
      </c>
      <c r="U39" t="s">
        <v>446</v>
      </c>
      <c r="V39" s="67" t="s">
        <v>549</v>
      </c>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row>
    <row r="40" spans="1:50" ht="15" x14ac:dyDescent="0.25">
      <c r="B40" s="159"/>
      <c r="C40" s="437" t="s">
        <v>93</v>
      </c>
      <c r="D40" s="437"/>
      <c r="E40" s="438"/>
      <c r="F40" s="30"/>
      <c r="I40" s="67"/>
      <c r="J40" s="67"/>
      <c r="M40" s="67"/>
      <c r="N40" s="67"/>
      <c r="O40" s="67"/>
      <c r="P40" s="67"/>
      <c r="Q40" s="67"/>
      <c r="R40" t="s">
        <v>90</v>
      </c>
      <c r="S40">
        <v>157531950</v>
      </c>
      <c r="T40" t="s">
        <v>1</v>
      </c>
      <c r="U40" t="s">
        <v>430</v>
      </c>
      <c r="V40" s="67" t="s">
        <v>549</v>
      </c>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row>
    <row r="41" spans="1:50" ht="27" customHeight="1" thickBot="1" x14ac:dyDescent="0.3">
      <c r="B41" s="160" t="s">
        <v>95</v>
      </c>
      <c r="C41" s="213" t="s">
        <v>448</v>
      </c>
      <c r="D41" s="37"/>
      <c r="E41" s="214" t="s">
        <v>449</v>
      </c>
      <c r="F41" s="30"/>
      <c r="H41" s="67"/>
      <c r="M41" s="67"/>
      <c r="N41" s="67"/>
      <c r="O41" s="67"/>
      <c r="P41" s="67"/>
      <c r="Q41" s="67"/>
      <c r="R41" t="s">
        <v>102</v>
      </c>
      <c r="S41">
        <v>158737526</v>
      </c>
      <c r="T41" t="s">
        <v>18</v>
      </c>
      <c r="U41" t="s">
        <v>446</v>
      </c>
      <c r="V41" s="34" t="s">
        <v>528</v>
      </c>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row>
    <row r="42" spans="1:50" ht="15" x14ac:dyDescent="0.25">
      <c r="B42" s="162" t="s">
        <v>97</v>
      </c>
      <c r="C42" s="27">
        <v>2617.9</v>
      </c>
      <c r="D42" s="34"/>
      <c r="E42" s="163">
        <v>2545</v>
      </c>
      <c r="F42" s="30"/>
      <c r="H42" s="67"/>
      <c r="I42" s="67"/>
      <c r="J42" s="67"/>
      <c r="R42" t="s">
        <v>98</v>
      </c>
      <c r="S42">
        <v>158161361</v>
      </c>
      <c r="T42" t="s">
        <v>1</v>
      </c>
      <c r="U42" t="s">
        <v>48</v>
      </c>
      <c r="V42" s="67" t="s">
        <v>528</v>
      </c>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row>
    <row r="43" spans="1:50" ht="15" x14ac:dyDescent="0.25">
      <c r="B43" s="162" t="s">
        <v>99</v>
      </c>
      <c r="C43" s="26">
        <v>1814.9</v>
      </c>
      <c r="D43" s="34"/>
      <c r="E43" s="164">
        <v>2427.1</v>
      </c>
      <c r="F43" s="30"/>
      <c r="I43" s="67"/>
      <c r="J43" s="67"/>
      <c r="K43" s="42"/>
      <c r="M43" s="67"/>
      <c r="N43" s="67"/>
      <c r="O43" s="67"/>
      <c r="P43" s="67"/>
      <c r="Q43" s="67"/>
      <c r="R43" t="s">
        <v>96</v>
      </c>
      <c r="S43">
        <v>258325370</v>
      </c>
      <c r="T43" t="s">
        <v>1</v>
      </c>
      <c r="U43" t="s">
        <v>446</v>
      </c>
      <c r="V43" s="34" t="s">
        <v>528</v>
      </c>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row>
    <row r="44" spans="1:50" s="67" customFormat="1" ht="15" x14ac:dyDescent="0.25">
      <c r="A44" s="30"/>
      <c r="B44" s="165" t="s">
        <v>101</v>
      </c>
      <c r="C44" s="41">
        <f>+C42-C43</f>
        <v>803</v>
      </c>
      <c r="D44" s="34"/>
      <c r="E44" s="166">
        <f>+E42-E43</f>
        <v>117.90000000000009</v>
      </c>
      <c r="F44" s="30"/>
      <c r="H44" s="34"/>
      <c r="I44" s="34"/>
      <c r="J44" s="34"/>
      <c r="K44" s="34"/>
      <c r="L44" s="43"/>
      <c r="R44" t="s">
        <v>100</v>
      </c>
      <c r="S44">
        <v>158275315</v>
      </c>
      <c r="T44" t="s">
        <v>1</v>
      </c>
      <c r="U44" t="s">
        <v>430</v>
      </c>
      <c r="V44" s="67" t="s">
        <v>528</v>
      </c>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row>
    <row r="45" spans="1:50" s="67" customFormat="1" ht="15" x14ac:dyDescent="0.25">
      <c r="A45" s="30"/>
      <c r="B45" s="162" t="s">
        <v>103</v>
      </c>
      <c r="C45" s="404">
        <v>69.3</v>
      </c>
      <c r="D45" s="48"/>
      <c r="E45" s="405">
        <v>47.7</v>
      </c>
      <c r="F45" s="30"/>
      <c r="H45" s="34"/>
      <c r="I45" s="34"/>
      <c r="J45" s="34"/>
      <c r="K45" s="34"/>
      <c r="L45" s="34"/>
      <c r="M45" s="34"/>
      <c r="N45" s="34"/>
      <c r="O45" s="34"/>
      <c r="P45" s="34"/>
      <c r="Q45" s="34"/>
      <c r="R45" t="s">
        <v>108</v>
      </c>
      <c r="S45">
        <v>258847030</v>
      </c>
      <c r="T45" t="s">
        <v>18</v>
      </c>
      <c r="U45" t="s">
        <v>446</v>
      </c>
      <c r="V45" s="34" t="s">
        <v>529</v>
      </c>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row>
    <row r="46" spans="1:50" ht="15" x14ac:dyDescent="0.25">
      <c r="B46" s="162" t="s">
        <v>105</v>
      </c>
      <c r="C46" s="25">
        <v>740.2</v>
      </c>
      <c r="D46" s="48"/>
      <c r="E46" s="167">
        <v>872.6</v>
      </c>
      <c r="F46" s="30"/>
      <c r="R46" t="s">
        <v>106</v>
      </c>
      <c r="S46">
        <v>158996646</v>
      </c>
      <c r="T46" t="s">
        <v>1</v>
      </c>
      <c r="U46" t="s">
        <v>432</v>
      </c>
      <c r="V46" s="34" t="s">
        <v>529</v>
      </c>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row>
    <row r="47" spans="1:50" s="67" customFormat="1" ht="15" x14ac:dyDescent="0.25">
      <c r="A47" s="30"/>
      <c r="B47" s="165" t="s">
        <v>107</v>
      </c>
      <c r="C47" s="41">
        <f>+C44-C45-C46</f>
        <v>-6.5</v>
      </c>
      <c r="D47" s="34"/>
      <c r="E47" s="166">
        <f>+E44-E45-E46</f>
        <v>-802.4</v>
      </c>
      <c r="F47" s="30"/>
      <c r="I47" s="34"/>
      <c r="J47" s="34"/>
      <c r="K47" s="34"/>
      <c r="L47" s="34"/>
      <c r="M47" s="34"/>
      <c r="N47" s="34"/>
      <c r="O47" s="34"/>
      <c r="P47" s="34"/>
      <c r="Q47" s="34"/>
      <c r="R47" t="s">
        <v>104</v>
      </c>
      <c r="S47">
        <v>158834726</v>
      </c>
      <c r="T47" t="s">
        <v>1</v>
      </c>
      <c r="U47" t="s">
        <v>430</v>
      </c>
      <c r="V47" s="67" t="s">
        <v>529</v>
      </c>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row>
    <row r="48" spans="1:50" s="67" customFormat="1" ht="15" x14ac:dyDescent="0.25">
      <c r="A48" s="30"/>
      <c r="B48" s="162" t="s">
        <v>109</v>
      </c>
      <c r="C48" s="29"/>
      <c r="D48" s="48"/>
      <c r="E48" s="168"/>
      <c r="F48" s="30"/>
      <c r="H48" s="34"/>
      <c r="K48" s="34"/>
      <c r="L48" s="34"/>
      <c r="M48" s="34"/>
      <c r="N48" s="34"/>
      <c r="O48" s="34"/>
      <c r="P48" s="34"/>
      <c r="Q48" s="34"/>
      <c r="R48" t="s">
        <v>110</v>
      </c>
      <c r="S48">
        <v>165717011</v>
      </c>
      <c r="T48" t="s">
        <v>1</v>
      </c>
      <c r="U48" t="s">
        <v>430</v>
      </c>
      <c r="V48" s="67" t="s">
        <v>550</v>
      </c>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row>
    <row r="49" spans="1:50" ht="15" x14ac:dyDescent="0.25">
      <c r="B49" s="162" t="s">
        <v>111</v>
      </c>
      <c r="C49" s="25">
        <v>10.3</v>
      </c>
      <c r="D49" s="48"/>
      <c r="E49" s="169">
        <v>12.8</v>
      </c>
      <c r="F49" s="30"/>
      <c r="H49" s="67"/>
      <c r="M49" s="67"/>
      <c r="N49" s="67"/>
      <c r="O49" s="67"/>
      <c r="P49" s="67"/>
      <c r="Q49" s="67"/>
      <c r="R49" t="s">
        <v>112</v>
      </c>
      <c r="S49">
        <v>235014830</v>
      </c>
      <c r="T49" t="s">
        <v>11</v>
      </c>
      <c r="U49" t="s">
        <v>432</v>
      </c>
      <c r="V49" s="34" t="s">
        <v>519</v>
      </c>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row>
    <row r="50" spans="1:50" ht="15" x14ac:dyDescent="0.25">
      <c r="B50" s="162" t="s">
        <v>113</v>
      </c>
      <c r="C50" s="44">
        <f>C51-C52</f>
        <v>-16.100000000000001</v>
      </c>
      <c r="D50" s="34"/>
      <c r="E50" s="170">
        <f>E51-E52</f>
        <v>-20.9</v>
      </c>
      <c r="F50" s="30"/>
      <c r="I50" s="67"/>
      <c r="J50" s="67"/>
      <c r="R50" t="s">
        <v>128</v>
      </c>
      <c r="S50">
        <v>132626180</v>
      </c>
      <c r="T50" t="s">
        <v>18</v>
      </c>
      <c r="U50" t="s">
        <v>446</v>
      </c>
      <c r="V50" s="34" t="s">
        <v>519</v>
      </c>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row>
    <row r="51" spans="1:50" ht="15" x14ac:dyDescent="0.25">
      <c r="B51" s="171" t="s">
        <v>115</v>
      </c>
      <c r="C51" s="28">
        <v>4.5</v>
      </c>
      <c r="D51" s="48"/>
      <c r="E51" s="172">
        <v>4</v>
      </c>
      <c r="F51" s="30"/>
      <c r="I51" s="67"/>
      <c r="J51" s="67"/>
      <c r="M51" s="67"/>
      <c r="N51" s="67"/>
      <c r="O51" s="67"/>
      <c r="P51" s="67"/>
      <c r="Q51" s="67"/>
      <c r="R51" t="s">
        <v>130</v>
      </c>
      <c r="S51">
        <v>133810450</v>
      </c>
      <c r="T51" t="s">
        <v>18</v>
      </c>
      <c r="U51" t="s">
        <v>446</v>
      </c>
      <c r="V51" s="34" t="s">
        <v>519</v>
      </c>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row>
    <row r="52" spans="1:50" ht="15" x14ac:dyDescent="0.25">
      <c r="B52" s="171" t="s">
        <v>117</v>
      </c>
      <c r="C52" s="26">
        <v>20.6</v>
      </c>
      <c r="D52" s="48"/>
      <c r="E52" s="173">
        <v>24.9</v>
      </c>
      <c r="F52" s="30"/>
      <c r="I52" s="67"/>
      <c r="J52" s="67"/>
      <c r="M52" s="67"/>
      <c r="N52" s="67"/>
      <c r="O52" s="67"/>
      <c r="P52" s="67"/>
      <c r="Q52" s="67"/>
      <c r="R52" t="s">
        <v>124</v>
      </c>
      <c r="S52">
        <v>133607044</v>
      </c>
      <c r="T52" t="s">
        <v>1</v>
      </c>
      <c r="U52" t="s">
        <v>446</v>
      </c>
      <c r="V52" s="34" t="s">
        <v>519</v>
      </c>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row>
    <row r="53" spans="1:50" s="67" customFormat="1" ht="15" x14ac:dyDescent="0.25">
      <c r="A53" s="30"/>
      <c r="B53" s="165" t="s">
        <v>119</v>
      </c>
      <c r="C53" s="41">
        <f>+C47+C48+C49+C50</f>
        <v>-12.3</v>
      </c>
      <c r="D53" s="34"/>
      <c r="E53" s="166">
        <f>+E47+E48+E49+E50</f>
        <v>-810.5</v>
      </c>
      <c r="F53" s="30"/>
      <c r="H53" s="34"/>
      <c r="I53" s="34"/>
      <c r="J53" s="34"/>
      <c r="K53" s="34"/>
      <c r="L53" s="34"/>
      <c r="R53" t="s">
        <v>114</v>
      </c>
      <c r="S53">
        <v>133154754</v>
      </c>
      <c r="T53" t="s">
        <v>1</v>
      </c>
      <c r="U53" t="s">
        <v>48</v>
      </c>
      <c r="V53" s="67" t="s">
        <v>519</v>
      </c>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row>
    <row r="54" spans="1:50" ht="15" x14ac:dyDescent="0.25">
      <c r="B54" s="162" t="s">
        <v>121</v>
      </c>
      <c r="C54" s="5"/>
      <c r="D54" s="49"/>
      <c r="E54" s="174"/>
      <c r="F54" s="30"/>
      <c r="R54" t="s">
        <v>120</v>
      </c>
      <c r="S54">
        <v>132684155</v>
      </c>
      <c r="T54" t="s">
        <v>1</v>
      </c>
      <c r="U54" t="s">
        <v>446</v>
      </c>
      <c r="V54" s="67" t="s">
        <v>519</v>
      </c>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row>
    <row r="55" spans="1:50" s="67" customFormat="1" ht="15" x14ac:dyDescent="0.25">
      <c r="A55" s="30"/>
      <c r="B55" s="165" t="s">
        <v>123</v>
      </c>
      <c r="C55" s="41">
        <f>C53-C54</f>
        <v>-12.3</v>
      </c>
      <c r="D55" s="34"/>
      <c r="E55" s="166">
        <f>E53-E54</f>
        <v>-810.5</v>
      </c>
      <c r="F55" s="30"/>
      <c r="H55" s="34"/>
      <c r="I55" s="34"/>
      <c r="J55" s="34"/>
      <c r="K55" s="34"/>
      <c r="L55" s="34"/>
      <c r="M55" s="34"/>
      <c r="N55" s="34"/>
      <c r="O55" s="34"/>
      <c r="P55" s="34"/>
      <c r="Q55" s="34"/>
      <c r="R55" t="s">
        <v>118</v>
      </c>
      <c r="S55">
        <v>132616649</v>
      </c>
      <c r="T55" t="s">
        <v>1</v>
      </c>
      <c r="U55" t="s">
        <v>446</v>
      </c>
      <c r="V55" s="67" t="s">
        <v>519</v>
      </c>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row>
    <row r="56" spans="1:50" s="67" customFormat="1" ht="15" x14ac:dyDescent="0.25">
      <c r="A56" s="30"/>
      <c r="B56" s="175"/>
      <c r="C56" s="93"/>
      <c r="D56" s="34"/>
      <c r="E56" s="176"/>
      <c r="F56" s="30"/>
      <c r="H56" s="34"/>
      <c r="I56" s="34"/>
      <c r="J56" s="34"/>
      <c r="K56" s="34"/>
      <c r="L56" s="34"/>
      <c r="M56" s="34"/>
      <c r="N56" s="34"/>
      <c r="O56" s="34"/>
      <c r="P56" s="34"/>
      <c r="Q56" s="34"/>
      <c r="R56" t="s">
        <v>116</v>
      </c>
      <c r="S56">
        <v>132751369</v>
      </c>
      <c r="T56" t="s">
        <v>1</v>
      </c>
      <c r="U56" t="s">
        <v>430</v>
      </c>
      <c r="V56" s="67" t="s">
        <v>519</v>
      </c>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row>
    <row r="57" spans="1:50" s="67" customFormat="1" ht="30" customHeight="1" x14ac:dyDescent="0.25">
      <c r="A57" s="30"/>
      <c r="B57" s="159"/>
      <c r="C57" s="443" t="s">
        <v>87</v>
      </c>
      <c r="D57" s="443"/>
      <c r="E57" s="444"/>
      <c r="F57" s="30"/>
      <c r="H57" s="34"/>
      <c r="I57" s="34"/>
      <c r="J57" s="34"/>
      <c r="K57" s="34"/>
      <c r="L57" s="34"/>
      <c r="M57" s="34"/>
      <c r="N57" s="34"/>
      <c r="O57" s="34"/>
      <c r="P57" s="34"/>
      <c r="Q57" s="34"/>
      <c r="R57" t="s">
        <v>125</v>
      </c>
      <c r="S57">
        <v>135641038</v>
      </c>
      <c r="T57" t="s">
        <v>1</v>
      </c>
      <c r="U57" t="s">
        <v>446</v>
      </c>
      <c r="V57" s="34" t="s">
        <v>519</v>
      </c>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row>
    <row r="58" spans="1:50" ht="27" customHeight="1" thickBot="1" x14ac:dyDescent="0.3">
      <c r="B58" s="160" t="s">
        <v>127</v>
      </c>
      <c r="C58" s="242" t="s">
        <v>448</v>
      </c>
      <c r="D58" s="37"/>
      <c r="E58" s="243" t="s">
        <v>449</v>
      </c>
      <c r="F58" s="30"/>
      <c r="R58" t="s">
        <v>122</v>
      </c>
      <c r="S58">
        <v>233923260</v>
      </c>
      <c r="T58" t="s">
        <v>1</v>
      </c>
      <c r="U58" t="s">
        <v>446</v>
      </c>
      <c r="V58" s="34" t="s">
        <v>519</v>
      </c>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row>
    <row r="59" spans="1:50" ht="15" x14ac:dyDescent="0.25">
      <c r="B59" s="177" t="s">
        <v>129</v>
      </c>
      <c r="C59" s="1">
        <v>4.5</v>
      </c>
      <c r="D59" s="38"/>
      <c r="E59" s="172">
        <v>2</v>
      </c>
      <c r="F59" s="30"/>
      <c r="I59" s="67"/>
      <c r="J59" s="67"/>
      <c r="R59" t="s">
        <v>126</v>
      </c>
      <c r="S59">
        <v>132532496</v>
      </c>
      <c r="T59" t="s">
        <v>1</v>
      </c>
      <c r="U59" t="s">
        <v>446</v>
      </c>
      <c r="V59" s="34" t="s">
        <v>519</v>
      </c>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row>
    <row r="60" spans="1:50" ht="15" x14ac:dyDescent="0.25">
      <c r="B60" s="177" t="s">
        <v>131</v>
      </c>
      <c r="C60" s="24">
        <v>31529</v>
      </c>
      <c r="D60" s="48"/>
      <c r="E60" s="178">
        <v>33702.5</v>
      </c>
      <c r="F60" s="30"/>
      <c r="M60" s="67"/>
      <c r="N60" s="67"/>
      <c r="O60" s="67"/>
      <c r="P60" s="67"/>
      <c r="Q60" s="67"/>
      <c r="R60" t="s">
        <v>132</v>
      </c>
      <c r="S60">
        <v>159702357</v>
      </c>
      <c r="T60" t="s">
        <v>1</v>
      </c>
      <c r="U60" t="s">
        <v>430</v>
      </c>
      <c r="V60" s="34" t="s">
        <v>547</v>
      </c>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row>
    <row r="61" spans="1:50" ht="15" x14ac:dyDescent="0.25">
      <c r="B61" s="177" t="s">
        <v>133</v>
      </c>
      <c r="C61" s="24"/>
      <c r="D61" s="48"/>
      <c r="E61" s="178"/>
      <c r="F61" s="30"/>
      <c r="R61" t="s">
        <v>134</v>
      </c>
      <c r="S61">
        <v>301846604</v>
      </c>
      <c r="T61" t="s">
        <v>1</v>
      </c>
      <c r="U61" t="s">
        <v>432</v>
      </c>
      <c r="V61" s="34" t="s">
        <v>547</v>
      </c>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row>
    <row r="62" spans="1:50" ht="15" x14ac:dyDescent="0.25">
      <c r="B62" s="177" t="s">
        <v>135</v>
      </c>
      <c r="C62" s="24">
        <v>54.6</v>
      </c>
      <c r="D62" s="48"/>
      <c r="E62" s="178">
        <v>54.6</v>
      </c>
      <c r="F62" s="30"/>
      <c r="R62" t="s">
        <v>136</v>
      </c>
      <c r="S62">
        <v>166092559</v>
      </c>
      <c r="T62" t="s">
        <v>1</v>
      </c>
      <c r="U62" t="s">
        <v>432</v>
      </c>
      <c r="V62" s="67" t="s">
        <v>551</v>
      </c>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row>
    <row r="63" spans="1:50" ht="15" x14ac:dyDescent="0.25">
      <c r="B63" s="179" t="s">
        <v>137</v>
      </c>
      <c r="C63" s="46">
        <f>SUM(C59:C62)</f>
        <v>31588.1</v>
      </c>
      <c r="D63" s="34"/>
      <c r="E63" s="180">
        <f>SUM(E59:E62)</f>
        <v>33759.1</v>
      </c>
      <c r="F63" s="30"/>
      <c r="R63" t="s">
        <v>139</v>
      </c>
      <c r="S63">
        <v>161130867</v>
      </c>
      <c r="T63" t="s">
        <v>1</v>
      </c>
      <c r="U63" t="s">
        <v>446</v>
      </c>
      <c r="V63" s="67" t="s">
        <v>552</v>
      </c>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row>
    <row r="64" spans="1:50" s="67" customFormat="1" ht="15" x14ac:dyDescent="0.25">
      <c r="A64" s="30"/>
      <c r="B64" s="159"/>
      <c r="C64" s="57"/>
      <c r="D64" s="34"/>
      <c r="E64" s="181"/>
      <c r="F64" s="30"/>
      <c r="I64" s="34"/>
      <c r="J64" s="34"/>
      <c r="K64" s="34"/>
      <c r="L64" s="34"/>
      <c r="M64" s="34"/>
      <c r="N64" s="34"/>
      <c r="O64" s="34"/>
      <c r="P64" s="34"/>
      <c r="Q64" s="34"/>
      <c r="R64" t="s">
        <v>141</v>
      </c>
      <c r="S64">
        <v>161186428</v>
      </c>
      <c r="T64" t="s">
        <v>1</v>
      </c>
      <c r="U64" t="s">
        <v>430</v>
      </c>
      <c r="V64" s="67" t="s">
        <v>552</v>
      </c>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row>
    <row r="65" spans="1:50" ht="12.75" customHeight="1" x14ac:dyDescent="0.25">
      <c r="B65" s="182" t="s">
        <v>140</v>
      </c>
      <c r="C65" s="28">
        <v>60.8</v>
      </c>
      <c r="D65" s="48"/>
      <c r="E65" s="172">
        <v>38.5</v>
      </c>
      <c r="F65" s="30"/>
      <c r="H65" s="67"/>
      <c r="I65" s="67"/>
      <c r="J65" s="67"/>
      <c r="R65" t="s">
        <v>138</v>
      </c>
      <c r="S65">
        <v>161229484</v>
      </c>
      <c r="T65" t="s">
        <v>1</v>
      </c>
      <c r="U65" t="s">
        <v>48</v>
      </c>
      <c r="V65" s="67" t="s">
        <v>552</v>
      </c>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row>
    <row r="66" spans="1:50" ht="12.75" customHeight="1" x14ac:dyDescent="0.25">
      <c r="B66" s="183" t="s">
        <v>142</v>
      </c>
      <c r="C66" s="24">
        <v>265.5</v>
      </c>
      <c r="D66" s="48"/>
      <c r="E66" s="178">
        <v>264.60000000000002</v>
      </c>
      <c r="F66" s="30"/>
      <c r="H66" s="67"/>
      <c r="I66" s="67"/>
      <c r="J66" s="67"/>
      <c r="M66" s="67"/>
      <c r="N66" s="67"/>
      <c r="O66" s="67"/>
      <c r="P66" s="67"/>
      <c r="Q66" s="67"/>
      <c r="R66" t="s">
        <v>145</v>
      </c>
      <c r="S66">
        <v>162441351</v>
      </c>
      <c r="T66" t="s">
        <v>1</v>
      </c>
      <c r="U66" t="s">
        <v>48</v>
      </c>
      <c r="V66" s="67" t="s">
        <v>553</v>
      </c>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row>
    <row r="67" spans="1:50" ht="12.75" customHeight="1" x14ac:dyDescent="0.25">
      <c r="B67" s="189" t="s">
        <v>503</v>
      </c>
      <c r="C67" s="24">
        <v>251.7</v>
      </c>
      <c r="D67" s="48"/>
      <c r="E67" s="178">
        <v>250.8</v>
      </c>
      <c r="F67" s="30"/>
      <c r="H67" s="67"/>
      <c r="I67" s="67"/>
      <c r="J67" s="67"/>
      <c r="M67" s="67"/>
      <c r="N67" s="67"/>
      <c r="O67" s="67"/>
      <c r="P67" s="67"/>
      <c r="Q67" s="67"/>
      <c r="R67" t="s">
        <v>143</v>
      </c>
      <c r="S67">
        <v>162559136</v>
      </c>
      <c r="T67" t="s">
        <v>1</v>
      </c>
      <c r="U67" t="s">
        <v>430</v>
      </c>
      <c r="V67" s="34" t="s">
        <v>553</v>
      </c>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row>
    <row r="68" spans="1:50" ht="15" x14ac:dyDescent="0.25">
      <c r="B68" s="184" t="s">
        <v>144</v>
      </c>
      <c r="C68" s="24"/>
      <c r="D68" s="48"/>
      <c r="E68" s="178"/>
      <c r="F68" s="30"/>
      <c r="H68" s="67"/>
      <c r="I68" s="67"/>
      <c r="J68" s="67"/>
      <c r="M68" s="67"/>
      <c r="N68" s="67"/>
      <c r="O68" s="67"/>
      <c r="P68" s="67"/>
      <c r="Q68" s="67"/>
      <c r="R68" t="s">
        <v>147</v>
      </c>
      <c r="S68">
        <v>162732556</v>
      </c>
      <c r="T68" t="s">
        <v>1</v>
      </c>
      <c r="U68" t="s">
        <v>446</v>
      </c>
      <c r="V68" s="34" t="s">
        <v>553</v>
      </c>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row>
    <row r="69" spans="1:50" ht="15" x14ac:dyDescent="0.25">
      <c r="B69" s="184" t="s">
        <v>146</v>
      </c>
      <c r="C69" s="26">
        <v>621.70000000000005</v>
      </c>
      <c r="D69" s="48"/>
      <c r="E69" s="173">
        <v>55.4</v>
      </c>
      <c r="F69" s="30"/>
      <c r="H69" s="67"/>
      <c r="I69" s="67"/>
      <c r="J69" s="67"/>
      <c r="M69" s="67"/>
      <c r="N69" s="67"/>
      <c r="O69" s="67"/>
      <c r="P69" s="67"/>
      <c r="Q69" s="67"/>
      <c r="R69" t="s">
        <v>151</v>
      </c>
      <c r="S69">
        <v>140249252</v>
      </c>
      <c r="T69" t="s">
        <v>11</v>
      </c>
      <c r="U69" t="s">
        <v>432</v>
      </c>
      <c r="V69" s="34" t="s">
        <v>520</v>
      </c>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row>
    <row r="70" spans="1:50" ht="15" x14ac:dyDescent="0.25">
      <c r="B70" s="179" t="s">
        <v>148</v>
      </c>
      <c r="C70" s="46">
        <f>SUM(C65:C66,C68:C69)</f>
        <v>948</v>
      </c>
      <c r="D70" s="34"/>
      <c r="E70" s="46">
        <f>SUM(E65:E66,E68:E69)</f>
        <v>358.5</v>
      </c>
      <c r="F70" s="30"/>
      <c r="I70" s="67"/>
      <c r="J70" s="67"/>
      <c r="M70" s="67"/>
      <c r="N70" s="67"/>
      <c r="O70" s="67"/>
      <c r="P70" s="67"/>
      <c r="Q70" s="67"/>
      <c r="R70" t="s">
        <v>149</v>
      </c>
      <c r="S70">
        <v>140089260</v>
      </c>
      <c r="T70" t="s">
        <v>11</v>
      </c>
      <c r="U70" t="s">
        <v>430</v>
      </c>
      <c r="V70" s="34" t="s">
        <v>520</v>
      </c>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row>
    <row r="71" spans="1:50" s="67" customFormat="1" ht="10.5" customHeight="1" x14ac:dyDescent="0.25">
      <c r="A71" s="30"/>
      <c r="B71" s="179"/>
      <c r="C71" s="46"/>
      <c r="D71" s="34"/>
      <c r="E71" s="180"/>
      <c r="F71" s="30"/>
      <c r="I71" s="34"/>
      <c r="J71" s="34"/>
      <c r="K71" s="34"/>
      <c r="L71" s="34"/>
      <c r="R71" t="s">
        <v>160</v>
      </c>
      <c r="S71">
        <v>140786882</v>
      </c>
      <c r="T71" t="s">
        <v>1</v>
      </c>
      <c r="U71" t="s">
        <v>446</v>
      </c>
      <c r="V71" s="34" t="s">
        <v>520</v>
      </c>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row>
    <row r="72" spans="1:50" s="67" customFormat="1" ht="15" x14ac:dyDescent="0.25">
      <c r="A72" s="30"/>
      <c r="B72" s="179" t="s">
        <v>150</v>
      </c>
      <c r="C72" s="11">
        <v>4.9000000000000004</v>
      </c>
      <c r="D72" s="49"/>
      <c r="E72" s="185">
        <v>5</v>
      </c>
      <c r="F72" s="30"/>
      <c r="H72" s="34"/>
      <c r="K72" s="34"/>
      <c r="L72" s="34"/>
      <c r="M72" s="34"/>
      <c r="N72" s="34"/>
      <c r="O72" s="34"/>
      <c r="P72" s="34"/>
      <c r="Q72" s="34"/>
      <c r="R72" t="s">
        <v>154</v>
      </c>
      <c r="S72">
        <v>140033557</v>
      </c>
      <c r="T72" t="s">
        <v>1</v>
      </c>
      <c r="U72" t="s">
        <v>48</v>
      </c>
      <c r="V72" s="67" t="s">
        <v>520</v>
      </c>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row>
    <row r="73" spans="1:50" s="67" customFormat="1" ht="15" x14ac:dyDescent="0.25">
      <c r="A73" s="30"/>
      <c r="B73" s="179"/>
      <c r="C73" s="46"/>
      <c r="D73" s="34"/>
      <c r="E73" s="180"/>
      <c r="F73" s="30"/>
      <c r="I73" s="34"/>
      <c r="J73" s="34"/>
      <c r="K73" s="34"/>
      <c r="L73" s="34"/>
      <c r="R73" t="s">
        <v>156</v>
      </c>
      <c r="S73">
        <v>140842886</v>
      </c>
      <c r="T73" t="s">
        <v>1</v>
      </c>
      <c r="U73" t="s">
        <v>446</v>
      </c>
      <c r="V73" s="67" t="s">
        <v>520</v>
      </c>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row>
    <row r="74" spans="1:50" s="67" customFormat="1" ht="15" x14ac:dyDescent="0.25">
      <c r="A74" s="30"/>
      <c r="B74" s="179" t="s">
        <v>153</v>
      </c>
      <c r="C74" s="24"/>
      <c r="D74" s="48"/>
      <c r="E74" s="178"/>
      <c r="F74" s="30"/>
      <c r="K74" s="34"/>
      <c r="L74" s="34"/>
      <c r="M74" s="34"/>
      <c r="N74" s="34"/>
      <c r="O74" s="34"/>
      <c r="P74" s="34"/>
      <c r="Q74" s="34"/>
      <c r="R74" t="s">
        <v>158</v>
      </c>
      <c r="S74">
        <v>141525547</v>
      </c>
      <c r="T74" t="s">
        <v>1</v>
      </c>
      <c r="U74" t="s">
        <v>446</v>
      </c>
      <c r="V74" s="30" t="s">
        <v>520</v>
      </c>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row>
    <row r="75" spans="1:50" s="67" customFormat="1" ht="15" x14ac:dyDescent="0.25">
      <c r="A75" s="30"/>
      <c r="B75" s="159"/>
      <c r="C75" s="47"/>
      <c r="D75" s="34"/>
      <c r="E75" s="181"/>
      <c r="F75" s="30"/>
      <c r="K75" s="34"/>
      <c r="L75" s="34"/>
      <c r="R75" t="s">
        <v>152</v>
      </c>
      <c r="S75">
        <v>163743744</v>
      </c>
      <c r="T75" t="s">
        <v>1</v>
      </c>
      <c r="U75" t="s">
        <v>433</v>
      </c>
      <c r="V75" s="34" t="s">
        <v>520</v>
      </c>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row>
    <row r="76" spans="1:50" ht="13.5" customHeight="1" x14ac:dyDescent="0.25">
      <c r="B76" s="186" t="s">
        <v>155</v>
      </c>
      <c r="C76" s="46">
        <f>SUM(C63,C70,C72,C74)</f>
        <v>32541</v>
      </c>
      <c r="D76" s="34"/>
      <c r="E76" s="180">
        <f>SUM(E63,E70,E72,E74)</f>
        <v>34122.6</v>
      </c>
      <c r="F76" s="30"/>
      <c r="H76" s="67"/>
      <c r="I76" s="67"/>
      <c r="J76" s="67"/>
      <c r="M76" s="67"/>
      <c r="N76" s="67"/>
      <c r="O76" s="67"/>
      <c r="P76" s="67"/>
      <c r="Q76" s="67"/>
      <c r="R76" t="s">
        <v>164</v>
      </c>
      <c r="S76">
        <v>163252987</v>
      </c>
      <c r="T76" t="s">
        <v>1</v>
      </c>
      <c r="U76" t="s">
        <v>446</v>
      </c>
      <c r="V76" s="34" t="s">
        <v>545</v>
      </c>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row>
    <row r="77" spans="1:50" s="67" customFormat="1" ht="15" x14ac:dyDescent="0.25">
      <c r="A77" s="30"/>
      <c r="B77" s="187"/>
      <c r="C77" s="47"/>
      <c r="D77" s="34"/>
      <c r="E77" s="181"/>
      <c r="F77" s="30"/>
      <c r="K77" s="34"/>
      <c r="L77" s="34"/>
      <c r="R77" t="s">
        <v>162</v>
      </c>
      <c r="S77">
        <v>302827126</v>
      </c>
      <c r="T77" t="s">
        <v>1</v>
      </c>
      <c r="U77" t="s">
        <v>432</v>
      </c>
      <c r="V77" s="67" t="s">
        <v>545</v>
      </c>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row>
    <row r="78" spans="1:50" ht="24.75" x14ac:dyDescent="0.25">
      <c r="B78" s="188" t="s">
        <v>157</v>
      </c>
      <c r="C78" s="4">
        <v>3902.1</v>
      </c>
      <c r="D78" s="48"/>
      <c r="E78" s="178">
        <v>7200.6</v>
      </c>
      <c r="F78" s="30"/>
      <c r="H78" s="67"/>
      <c r="I78" s="67"/>
      <c r="J78" s="67"/>
      <c r="M78" s="67"/>
      <c r="N78" s="67"/>
      <c r="O78" s="67"/>
      <c r="P78" s="67"/>
      <c r="Q78" s="67"/>
      <c r="R78" t="s">
        <v>166</v>
      </c>
      <c r="S78">
        <v>163934977</v>
      </c>
      <c r="T78" t="s">
        <v>18</v>
      </c>
      <c r="U78" t="s">
        <v>446</v>
      </c>
      <c r="V78" s="34" t="s">
        <v>532</v>
      </c>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row>
    <row r="79" spans="1:50" s="67" customFormat="1" ht="15.75" customHeight="1" x14ac:dyDescent="0.25">
      <c r="A79" s="30"/>
      <c r="B79" s="189" t="s">
        <v>159</v>
      </c>
      <c r="C79" s="4">
        <v>3902.1</v>
      </c>
      <c r="D79" s="48"/>
      <c r="E79" s="178">
        <v>7200.6</v>
      </c>
      <c r="F79" s="30"/>
      <c r="K79" s="34"/>
      <c r="L79" s="34"/>
      <c r="R79" t="s">
        <v>172</v>
      </c>
      <c r="S79">
        <v>300531865</v>
      </c>
      <c r="T79" t="s">
        <v>1</v>
      </c>
      <c r="U79" t="s">
        <v>446</v>
      </c>
      <c r="V79" s="67" t="s">
        <v>532</v>
      </c>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row>
    <row r="80" spans="1:50" s="67" customFormat="1" ht="24.75" x14ac:dyDescent="0.25">
      <c r="A80" s="30"/>
      <c r="B80" s="188" t="s">
        <v>161</v>
      </c>
      <c r="C80" s="4"/>
      <c r="D80" s="48"/>
      <c r="E80" s="178"/>
      <c r="F80" s="30"/>
      <c r="K80" s="34"/>
      <c r="L80" s="34"/>
      <c r="R80" t="s">
        <v>168</v>
      </c>
      <c r="S80">
        <v>163994426</v>
      </c>
      <c r="T80" t="s">
        <v>1</v>
      </c>
      <c r="U80" t="s">
        <v>430</v>
      </c>
      <c r="V80" s="34" t="s">
        <v>532</v>
      </c>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row>
    <row r="81" spans="1:50" s="67" customFormat="1" ht="15" x14ac:dyDescent="0.25">
      <c r="A81" s="30"/>
      <c r="B81" s="188" t="s">
        <v>163</v>
      </c>
      <c r="C81" s="4"/>
      <c r="D81" s="48"/>
      <c r="E81" s="178"/>
      <c r="F81" s="30"/>
      <c r="K81" s="34"/>
      <c r="L81" s="34"/>
      <c r="R81" t="s">
        <v>170</v>
      </c>
      <c r="S81">
        <v>163994611</v>
      </c>
      <c r="T81" t="s">
        <v>1</v>
      </c>
      <c r="U81" t="s">
        <v>48</v>
      </c>
      <c r="V81" s="34" t="s">
        <v>532</v>
      </c>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row>
    <row r="82" spans="1:50" s="67" customFormat="1" ht="15" x14ac:dyDescent="0.25">
      <c r="A82" s="30"/>
      <c r="B82" s="188" t="s">
        <v>165</v>
      </c>
      <c r="C82" s="4">
        <v>0.1</v>
      </c>
      <c r="D82" s="48"/>
      <c r="E82" s="178">
        <v>0.1</v>
      </c>
      <c r="F82" s="30"/>
      <c r="K82" s="34"/>
      <c r="L82" s="34"/>
      <c r="R82" t="s">
        <v>174</v>
      </c>
      <c r="S82">
        <v>164294882</v>
      </c>
      <c r="T82" t="s">
        <v>1</v>
      </c>
      <c r="U82" t="s">
        <v>432</v>
      </c>
      <c r="V82" s="34" t="s">
        <v>532</v>
      </c>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row>
    <row r="83" spans="1:50" s="67" customFormat="1" ht="15" x14ac:dyDescent="0.25">
      <c r="A83" s="30"/>
      <c r="B83" s="188" t="s">
        <v>167</v>
      </c>
      <c r="C83" s="4"/>
      <c r="D83" s="48"/>
      <c r="E83" s="178"/>
      <c r="F83" s="30"/>
      <c r="K83" s="34"/>
      <c r="L83" s="34"/>
      <c r="R83" t="s">
        <v>176</v>
      </c>
      <c r="S83">
        <v>164742773</v>
      </c>
      <c r="T83" t="s">
        <v>1</v>
      </c>
      <c r="U83" t="s">
        <v>48</v>
      </c>
      <c r="V83" s="34" t="s">
        <v>555</v>
      </c>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row>
    <row r="84" spans="1:50" s="67" customFormat="1" ht="15" x14ac:dyDescent="0.25">
      <c r="A84" s="30"/>
      <c r="B84" s="188" t="s">
        <v>169</v>
      </c>
      <c r="C84" s="4">
        <v>2328.1999999999998</v>
      </c>
      <c r="D84" s="48"/>
      <c r="E84" s="178">
        <v>2237.6999999999998</v>
      </c>
      <c r="F84" s="30"/>
      <c r="H84" s="34"/>
      <c r="K84" s="34"/>
      <c r="L84" s="34"/>
      <c r="R84" t="s">
        <v>177</v>
      </c>
      <c r="S84">
        <v>164702526</v>
      </c>
      <c r="T84" t="s">
        <v>1</v>
      </c>
      <c r="U84" t="s">
        <v>446</v>
      </c>
      <c r="V84" s="34" t="s">
        <v>555</v>
      </c>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row>
    <row r="85" spans="1:50" s="67" customFormat="1" ht="15" x14ac:dyDescent="0.25">
      <c r="A85" s="30"/>
      <c r="B85" s="189" t="s">
        <v>171</v>
      </c>
      <c r="C85" s="4">
        <v>390.2</v>
      </c>
      <c r="D85" s="48"/>
      <c r="E85" s="178">
        <v>404.7</v>
      </c>
      <c r="F85" s="30"/>
      <c r="I85" s="34"/>
      <c r="J85" s="34"/>
      <c r="K85" s="34"/>
      <c r="L85" s="34"/>
      <c r="R85" t="s">
        <v>179</v>
      </c>
      <c r="S85">
        <v>164702145</v>
      </c>
      <c r="T85" t="s">
        <v>1</v>
      </c>
      <c r="U85" t="s">
        <v>430</v>
      </c>
      <c r="V85" s="34" t="s">
        <v>555</v>
      </c>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row>
    <row r="86" spans="1:50" s="67" customFormat="1" ht="15" x14ac:dyDescent="0.25">
      <c r="A86" s="30"/>
      <c r="B86" s="188" t="s">
        <v>173</v>
      </c>
      <c r="C86" s="4">
        <v>23.7</v>
      </c>
      <c r="D86" s="48"/>
      <c r="E86" s="178">
        <v>-703.8</v>
      </c>
      <c r="F86" s="30"/>
      <c r="K86" s="34"/>
      <c r="L86" s="34"/>
      <c r="M86" s="34"/>
      <c r="N86" s="34"/>
      <c r="O86" s="34"/>
      <c r="P86" s="34"/>
      <c r="Q86" s="34"/>
      <c r="R86" t="s">
        <v>182</v>
      </c>
      <c r="S86">
        <v>305925522</v>
      </c>
      <c r="T86" t="s">
        <v>1</v>
      </c>
      <c r="U86" t="s">
        <v>446</v>
      </c>
      <c r="V86" s="34" t="s">
        <v>540</v>
      </c>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row>
    <row r="87" spans="1:50" s="67" customFormat="1" ht="15" x14ac:dyDescent="0.25">
      <c r="A87" s="30"/>
      <c r="B87" s="165" t="s">
        <v>175</v>
      </c>
      <c r="C87" s="46">
        <f>SUM(C78,C80:C84,C86:C86)</f>
        <v>6254.0999999999995</v>
      </c>
      <c r="D87" s="34"/>
      <c r="E87" s="180">
        <f>SUM(E78,E80:E84,E86:E86)</f>
        <v>8734.6000000000022</v>
      </c>
      <c r="F87" s="30"/>
      <c r="K87" s="34"/>
      <c r="L87" s="34"/>
      <c r="R87" t="s">
        <v>180</v>
      </c>
      <c r="S87">
        <v>165219441</v>
      </c>
      <c r="T87" t="s">
        <v>1</v>
      </c>
      <c r="U87" t="s">
        <v>432</v>
      </c>
      <c r="V87" s="34" t="s">
        <v>540</v>
      </c>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row>
    <row r="88" spans="1:50" s="67" customFormat="1" ht="15" x14ac:dyDescent="0.25">
      <c r="A88" s="30"/>
      <c r="B88" s="162"/>
      <c r="C88" s="47"/>
      <c r="D88" s="34"/>
      <c r="E88" s="181"/>
      <c r="F88" s="30"/>
      <c r="G88" s="34"/>
      <c r="K88" s="34"/>
      <c r="L88" s="34"/>
      <c r="R88" t="s">
        <v>183</v>
      </c>
      <c r="S88">
        <v>165171377</v>
      </c>
      <c r="T88" t="s">
        <v>1</v>
      </c>
      <c r="U88" t="s">
        <v>430</v>
      </c>
      <c r="V88" s="34" t="s">
        <v>540</v>
      </c>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row>
    <row r="89" spans="1:50" s="67" customFormat="1" ht="15" x14ac:dyDescent="0.25">
      <c r="A89" s="30"/>
      <c r="B89" s="165" t="s">
        <v>178</v>
      </c>
      <c r="C89" s="11">
        <v>24362.2</v>
      </c>
      <c r="D89" s="58"/>
      <c r="E89" s="190">
        <v>23630.799999999999</v>
      </c>
      <c r="F89" s="30"/>
      <c r="G89" s="34"/>
      <c r="H89" s="34"/>
      <c r="K89" s="34"/>
      <c r="L89" s="34"/>
      <c r="R89" t="s">
        <v>185</v>
      </c>
      <c r="S89">
        <v>251168030</v>
      </c>
      <c r="T89" t="s">
        <v>1</v>
      </c>
      <c r="U89" t="s">
        <v>48</v>
      </c>
      <c r="V89" s="34" t="s">
        <v>557</v>
      </c>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row>
    <row r="90" spans="1:50" s="67" customFormat="1" ht="15" x14ac:dyDescent="0.25">
      <c r="A90" s="30"/>
      <c r="B90" s="165"/>
      <c r="C90" s="47"/>
      <c r="D90" s="34"/>
      <c r="E90" s="181"/>
      <c r="F90" s="30"/>
      <c r="H90" s="34"/>
      <c r="I90" s="34"/>
      <c r="J90" s="34"/>
      <c r="K90" s="34"/>
      <c r="L90" s="34"/>
      <c r="R90" t="s">
        <v>191</v>
      </c>
      <c r="S90">
        <v>151005356</v>
      </c>
      <c r="T90" t="s">
        <v>1</v>
      </c>
      <c r="U90" t="s">
        <v>446</v>
      </c>
      <c r="V90" s="67" t="s">
        <v>557</v>
      </c>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row>
    <row r="91" spans="1:50" ht="15" x14ac:dyDescent="0.25">
      <c r="B91" s="165" t="s">
        <v>181</v>
      </c>
      <c r="C91" s="5"/>
      <c r="D91" s="49"/>
      <c r="E91" s="174"/>
      <c r="F91" s="30"/>
      <c r="R91" t="s">
        <v>187</v>
      </c>
      <c r="S91">
        <v>151425755</v>
      </c>
      <c r="T91" t="s">
        <v>1</v>
      </c>
      <c r="U91" t="s">
        <v>432</v>
      </c>
      <c r="V91" s="67" t="s">
        <v>557</v>
      </c>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row>
    <row r="92" spans="1:50" s="67" customFormat="1" ht="15" x14ac:dyDescent="0.25">
      <c r="A92" s="30"/>
      <c r="B92" s="162"/>
      <c r="C92" s="47"/>
      <c r="D92" s="34"/>
      <c r="E92" s="181"/>
      <c r="F92" s="30"/>
      <c r="H92" s="34"/>
      <c r="I92" s="34"/>
      <c r="J92" s="34"/>
      <c r="K92" s="34"/>
      <c r="L92" s="34"/>
      <c r="M92" s="34"/>
      <c r="N92" s="34"/>
      <c r="O92" s="34"/>
      <c r="P92" s="34"/>
      <c r="Q92" s="34"/>
      <c r="R92" t="s">
        <v>189</v>
      </c>
      <c r="S92">
        <v>151104226</v>
      </c>
      <c r="T92" t="s">
        <v>1</v>
      </c>
      <c r="U92" t="s">
        <v>430</v>
      </c>
      <c r="V92" s="34" t="s">
        <v>557</v>
      </c>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row>
    <row r="93" spans="1:50" s="67" customFormat="1" ht="15" x14ac:dyDescent="0.25">
      <c r="A93" s="30"/>
      <c r="B93" s="171" t="s">
        <v>184</v>
      </c>
      <c r="C93" s="24">
        <v>1291.7</v>
      </c>
      <c r="D93" s="48"/>
      <c r="E93" s="178">
        <v>1260</v>
      </c>
      <c r="F93" s="30"/>
      <c r="H93" s="34"/>
      <c r="I93" s="34"/>
      <c r="J93" s="34"/>
      <c r="K93" s="34"/>
      <c r="L93" s="34"/>
      <c r="M93" s="34"/>
      <c r="N93" s="34"/>
      <c r="O93" s="34"/>
      <c r="P93" s="34"/>
      <c r="Q93" s="34"/>
      <c r="R93" t="s">
        <v>193</v>
      </c>
      <c r="S93">
        <v>151479265</v>
      </c>
      <c r="T93" t="s">
        <v>1</v>
      </c>
      <c r="U93" t="s">
        <v>433</v>
      </c>
      <c r="V93" s="34" t="s">
        <v>557</v>
      </c>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row>
    <row r="94" spans="1:50" s="67" customFormat="1" ht="15" x14ac:dyDescent="0.25">
      <c r="A94" s="30"/>
      <c r="B94" s="191" t="s">
        <v>511</v>
      </c>
      <c r="C94" s="11"/>
      <c r="D94" s="48"/>
      <c r="E94" s="178"/>
      <c r="F94" s="30"/>
      <c r="H94" s="34"/>
      <c r="I94" s="34"/>
      <c r="J94" s="34"/>
      <c r="K94" s="34"/>
      <c r="L94" s="34"/>
      <c r="M94" s="34"/>
      <c r="N94" s="34"/>
      <c r="O94" s="34"/>
      <c r="P94" s="34"/>
      <c r="Q94" s="34"/>
      <c r="R94" t="s">
        <v>201</v>
      </c>
      <c r="S94">
        <v>166552032</v>
      </c>
      <c r="T94" t="s">
        <v>1</v>
      </c>
      <c r="U94" t="s">
        <v>48</v>
      </c>
      <c r="V94" s="67" t="s">
        <v>558</v>
      </c>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row>
    <row r="95" spans="1:50" s="67" customFormat="1" ht="12.75" customHeight="1" x14ac:dyDescent="0.25">
      <c r="A95" s="30"/>
      <c r="B95" s="191" t="s">
        <v>186</v>
      </c>
      <c r="C95" s="4">
        <v>1291.7</v>
      </c>
      <c r="D95" s="48"/>
      <c r="E95" s="178">
        <v>1260</v>
      </c>
      <c r="F95" s="30"/>
      <c r="H95" s="34"/>
      <c r="I95" s="34"/>
      <c r="J95" s="34"/>
      <c r="K95" s="34"/>
      <c r="L95" s="34"/>
      <c r="M95" s="34"/>
      <c r="N95" s="34"/>
      <c r="O95" s="34"/>
      <c r="P95" s="34"/>
      <c r="Q95" s="34"/>
      <c r="R95" t="s">
        <v>202</v>
      </c>
      <c r="S95">
        <v>166445258</v>
      </c>
      <c r="T95" t="s">
        <v>1</v>
      </c>
      <c r="U95" t="s">
        <v>446</v>
      </c>
      <c r="V95" s="67" t="s">
        <v>558</v>
      </c>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row>
    <row r="96" spans="1:50" ht="13.5" customHeight="1" x14ac:dyDescent="0.25">
      <c r="B96" s="171" t="s">
        <v>188</v>
      </c>
      <c r="C96" s="4">
        <v>633</v>
      </c>
      <c r="D96" s="48"/>
      <c r="E96" s="178">
        <v>497.2</v>
      </c>
      <c r="F96" s="30"/>
      <c r="H96" s="67"/>
      <c r="R96" t="s">
        <v>195</v>
      </c>
      <c r="S96">
        <v>166901968</v>
      </c>
      <c r="T96" t="s">
        <v>1</v>
      </c>
      <c r="U96" t="s">
        <v>432</v>
      </c>
      <c r="V96" s="67" t="s">
        <v>558</v>
      </c>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row>
    <row r="97" spans="1:50" ht="13.5" customHeight="1" x14ac:dyDescent="0.25">
      <c r="B97" s="191" t="s">
        <v>511</v>
      </c>
      <c r="C97" s="4">
        <v>129.5</v>
      </c>
      <c r="D97" s="48"/>
      <c r="E97" s="178">
        <v>119.5</v>
      </c>
      <c r="F97" s="30"/>
      <c r="H97" s="67"/>
      <c r="R97" t="s">
        <v>196</v>
      </c>
      <c r="S97">
        <v>166486116</v>
      </c>
      <c r="T97" t="s">
        <v>1</v>
      </c>
      <c r="U97" t="s">
        <v>430</v>
      </c>
      <c r="V97" s="34" t="s">
        <v>558</v>
      </c>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row>
    <row r="98" spans="1:50" ht="12.75" customHeight="1" x14ac:dyDescent="0.25">
      <c r="B98" s="191" t="s">
        <v>190</v>
      </c>
      <c r="C98" s="4">
        <v>95.1</v>
      </c>
      <c r="D98" s="48"/>
      <c r="E98" s="178">
        <v>102.1</v>
      </c>
      <c r="F98" s="30"/>
      <c r="H98" s="67"/>
      <c r="I98" s="67"/>
      <c r="J98" s="67"/>
      <c r="R98" t="s">
        <v>199</v>
      </c>
      <c r="S98">
        <v>166576994</v>
      </c>
      <c r="T98" t="s">
        <v>1</v>
      </c>
      <c r="U98" t="s">
        <v>446</v>
      </c>
      <c r="V98" s="34" t="s">
        <v>558</v>
      </c>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row>
    <row r="99" spans="1:50" ht="14.25" customHeight="1" x14ac:dyDescent="0.25">
      <c r="B99" s="241" t="s">
        <v>192</v>
      </c>
      <c r="C99" s="24"/>
      <c r="D99" s="48"/>
      <c r="E99" s="178"/>
      <c r="F99" s="30"/>
      <c r="H99" s="67"/>
      <c r="I99" s="67"/>
      <c r="J99" s="67"/>
      <c r="M99" s="67"/>
      <c r="N99" s="67"/>
      <c r="O99" s="67"/>
      <c r="P99" s="67"/>
      <c r="Q99" s="67"/>
      <c r="R99" t="s">
        <v>198</v>
      </c>
      <c r="S99">
        <v>171780190</v>
      </c>
      <c r="T99" t="s">
        <v>1</v>
      </c>
      <c r="U99" t="s">
        <v>433</v>
      </c>
      <c r="V99" s="34" t="s">
        <v>558</v>
      </c>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row>
    <row r="100" spans="1:50" ht="15" x14ac:dyDescent="0.25">
      <c r="B100" s="165" t="s">
        <v>194</v>
      </c>
      <c r="C100" s="46">
        <f>SUM(C93,C96)</f>
        <v>1924.7</v>
      </c>
      <c r="D100" s="34"/>
      <c r="E100" s="180">
        <f>SUM(E93,E96)</f>
        <v>1757.2</v>
      </c>
      <c r="F100" s="30"/>
      <c r="H100" s="67"/>
      <c r="I100" s="67"/>
      <c r="J100" s="67"/>
      <c r="M100" s="67"/>
      <c r="N100" s="67"/>
      <c r="O100" s="67"/>
      <c r="P100" s="67"/>
      <c r="Q100" s="67"/>
      <c r="R100" t="s">
        <v>205</v>
      </c>
      <c r="S100">
        <v>167610175</v>
      </c>
      <c r="T100" t="s">
        <v>1</v>
      </c>
      <c r="U100" t="s">
        <v>432</v>
      </c>
      <c r="V100" s="67" t="s">
        <v>559</v>
      </c>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row>
    <row r="101" spans="1:50" ht="15" x14ac:dyDescent="0.25">
      <c r="B101" s="165"/>
      <c r="C101" s="46"/>
      <c r="D101" s="34"/>
      <c r="E101" s="180"/>
      <c r="F101" s="30"/>
      <c r="H101" s="67"/>
      <c r="I101" s="67"/>
      <c r="J101" s="67"/>
      <c r="M101" s="67"/>
      <c r="N101" s="67"/>
      <c r="O101" s="67"/>
      <c r="P101" s="67"/>
      <c r="Q101" s="67"/>
      <c r="R101" t="s">
        <v>204</v>
      </c>
      <c r="S101">
        <v>167520735</v>
      </c>
      <c r="T101" t="s">
        <v>1</v>
      </c>
      <c r="U101" t="s">
        <v>48</v>
      </c>
      <c r="V101" s="34" t="s">
        <v>559</v>
      </c>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row>
    <row r="102" spans="1:50" ht="15" x14ac:dyDescent="0.25">
      <c r="B102" s="165" t="s">
        <v>197</v>
      </c>
      <c r="C102" s="11"/>
      <c r="D102" s="49"/>
      <c r="E102" s="185"/>
      <c r="F102" s="30"/>
      <c r="I102" s="67"/>
      <c r="J102" s="67"/>
      <c r="M102" s="67"/>
      <c r="N102" s="67"/>
      <c r="O102" s="67"/>
      <c r="P102" s="67"/>
      <c r="Q102" s="67"/>
      <c r="R102" t="s">
        <v>207</v>
      </c>
      <c r="S102">
        <v>167500661</v>
      </c>
      <c r="T102" t="s">
        <v>1</v>
      </c>
      <c r="U102" t="s">
        <v>446</v>
      </c>
      <c r="V102" s="34" t="s">
        <v>559</v>
      </c>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row>
    <row r="103" spans="1:50" s="67" customFormat="1" ht="15" x14ac:dyDescent="0.25">
      <c r="A103" s="30"/>
      <c r="B103" s="165"/>
      <c r="C103" s="46"/>
      <c r="D103" s="34"/>
      <c r="E103" s="180"/>
      <c r="F103" s="30"/>
      <c r="I103" s="34"/>
      <c r="J103" s="34"/>
      <c r="K103" s="34"/>
      <c r="L103" s="34"/>
      <c r="R103" t="s">
        <v>208</v>
      </c>
      <c r="S103">
        <v>167524751</v>
      </c>
      <c r="T103" t="s">
        <v>1</v>
      </c>
      <c r="U103" t="s">
        <v>430</v>
      </c>
      <c r="V103" s="34" t="s">
        <v>559</v>
      </c>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row>
    <row r="104" spans="1:50" s="67" customFormat="1" ht="15" x14ac:dyDescent="0.25">
      <c r="A104" s="30"/>
      <c r="B104" s="165" t="s">
        <v>200</v>
      </c>
      <c r="C104" s="11"/>
      <c r="D104" s="49"/>
      <c r="E104" s="178"/>
      <c r="F104" s="30"/>
      <c r="K104" s="34"/>
      <c r="L104" s="34"/>
      <c r="M104" s="34"/>
      <c r="N104" s="34"/>
      <c r="O104" s="34"/>
      <c r="P104" s="34"/>
      <c r="Q104" s="34"/>
      <c r="R104" t="s">
        <v>439</v>
      </c>
      <c r="S104">
        <v>305727145</v>
      </c>
      <c r="T104" t="s">
        <v>18</v>
      </c>
      <c r="U104" t="s">
        <v>446</v>
      </c>
      <c r="V104" s="34" t="s">
        <v>531</v>
      </c>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row>
    <row r="105" spans="1:50" s="67" customFormat="1" ht="15" x14ac:dyDescent="0.25">
      <c r="A105" s="30"/>
      <c r="B105" s="159"/>
      <c r="C105" s="47"/>
      <c r="D105" s="34"/>
      <c r="E105" s="181"/>
      <c r="F105" s="30"/>
      <c r="K105" s="34"/>
      <c r="L105" s="34"/>
      <c r="R105" t="s">
        <v>211</v>
      </c>
      <c r="S105">
        <v>152768582</v>
      </c>
      <c r="T105" t="s">
        <v>1</v>
      </c>
      <c r="U105" t="s">
        <v>432</v>
      </c>
      <c r="V105" s="34" t="s">
        <v>531</v>
      </c>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row>
    <row r="106" spans="1:50" s="67" customFormat="1" ht="12.75" customHeight="1" x14ac:dyDescent="0.25">
      <c r="A106" s="30"/>
      <c r="B106" s="165" t="s">
        <v>203</v>
      </c>
      <c r="C106" s="46">
        <f>SUM(C87,C89,C91,C100,C102,C104)</f>
        <v>32541</v>
      </c>
      <c r="D106" s="34"/>
      <c r="E106" s="180">
        <f>SUM(E87,E89,E91,E100,E102,E104)</f>
        <v>34122.6</v>
      </c>
      <c r="F106" s="30"/>
      <c r="H106" s="34"/>
      <c r="K106" s="34"/>
      <c r="L106" s="34"/>
      <c r="R106" t="s">
        <v>210</v>
      </c>
      <c r="S106">
        <v>152703524</v>
      </c>
      <c r="T106" t="s">
        <v>1</v>
      </c>
      <c r="U106" t="s">
        <v>446</v>
      </c>
      <c r="V106" s="67" t="s">
        <v>531</v>
      </c>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row>
    <row r="107" spans="1:50" s="67" customFormat="1" ht="15" x14ac:dyDescent="0.25">
      <c r="A107" s="30"/>
      <c r="B107" s="165"/>
      <c r="C107" s="50"/>
      <c r="D107" s="34"/>
      <c r="E107" s="192"/>
      <c r="F107" s="30"/>
      <c r="H107" s="34"/>
      <c r="I107" s="34"/>
      <c r="J107" s="34"/>
      <c r="K107" s="34"/>
      <c r="L107" s="34"/>
      <c r="R107" t="s">
        <v>213</v>
      </c>
      <c r="S107">
        <v>152767676</v>
      </c>
      <c r="T107" t="s">
        <v>1</v>
      </c>
      <c r="U107" t="s">
        <v>430</v>
      </c>
      <c r="V107" s="34" t="s">
        <v>531</v>
      </c>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row>
    <row r="108" spans="1:50" ht="14.25" customHeight="1" x14ac:dyDescent="0.25">
      <c r="B108" s="165" t="s">
        <v>206</v>
      </c>
      <c r="C108" s="51" t="str">
        <f>IF(ROUND((C76-C106)/2,1)=0,"Balansas",C76-C106)</f>
        <v>Balansas</v>
      </c>
      <c r="D108" s="34"/>
      <c r="E108" s="193" t="str">
        <f>IF(ROUND((E76-E106)/2,1)=0,"Balansas",E76-E106)</f>
        <v>Balansas</v>
      </c>
      <c r="F108" s="30"/>
      <c r="R108" t="s">
        <v>216</v>
      </c>
      <c r="S108">
        <v>177390158</v>
      </c>
      <c r="T108" t="s">
        <v>1</v>
      </c>
      <c r="U108" t="s">
        <v>446</v>
      </c>
      <c r="V108" s="34" t="s">
        <v>560</v>
      </c>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row>
    <row r="109" spans="1:50" s="67" customFormat="1" ht="15" x14ac:dyDescent="0.25">
      <c r="A109" s="30"/>
      <c r="B109" s="159"/>
      <c r="C109" s="34"/>
      <c r="D109" s="34"/>
      <c r="E109" s="176"/>
      <c r="F109" s="30"/>
      <c r="H109" s="34"/>
      <c r="I109" s="34"/>
      <c r="J109" s="34"/>
      <c r="K109" s="34"/>
      <c r="L109" s="34"/>
      <c r="M109" s="34"/>
      <c r="N109" s="34"/>
      <c r="O109" s="34"/>
      <c r="P109" s="34"/>
      <c r="Q109" s="34"/>
      <c r="R109" t="s">
        <v>224</v>
      </c>
      <c r="S109">
        <v>167900463</v>
      </c>
      <c r="T109" t="s">
        <v>11</v>
      </c>
      <c r="U109" t="s">
        <v>48</v>
      </c>
      <c r="V109" s="34" t="s">
        <v>521</v>
      </c>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row>
    <row r="110" spans="1:50" s="67" customFormat="1" ht="15" x14ac:dyDescent="0.25">
      <c r="A110" s="30"/>
      <c r="B110" s="194" t="s">
        <v>209</v>
      </c>
      <c r="C110" s="56"/>
      <c r="D110" s="49"/>
      <c r="E110" s="195"/>
      <c r="F110" s="30"/>
      <c r="H110" s="34"/>
      <c r="I110" s="34"/>
      <c r="J110" s="34"/>
      <c r="K110" s="34"/>
      <c r="L110" s="34"/>
      <c r="M110" s="34"/>
      <c r="N110" s="34"/>
      <c r="O110" s="34"/>
      <c r="P110" s="34"/>
      <c r="Q110" s="34"/>
      <c r="R110" t="s">
        <v>219</v>
      </c>
      <c r="S110">
        <v>167904337</v>
      </c>
      <c r="T110" t="s">
        <v>1</v>
      </c>
      <c r="U110" t="s">
        <v>446</v>
      </c>
      <c r="V110" s="34" t="s">
        <v>521</v>
      </c>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row>
    <row r="111" spans="1:50" s="67" customFormat="1" ht="15" x14ac:dyDescent="0.25">
      <c r="A111" s="30"/>
      <c r="B111" s="159"/>
      <c r="C111" s="34"/>
      <c r="D111" s="34"/>
      <c r="E111" s="176"/>
      <c r="F111" s="30"/>
      <c r="H111" s="34"/>
      <c r="I111" s="34"/>
      <c r="J111" s="34"/>
      <c r="K111" s="34"/>
      <c r="L111" s="34"/>
      <c r="M111" s="34"/>
      <c r="N111" s="34"/>
      <c r="O111" s="34"/>
      <c r="P111" s="34"/>
      <c r="Q111" s="34"/>
      <c r="R111" t="s">
        <v>221</v>
      </c>
      <c r="S111">
        <v>167909640</v>
      </c>
      <c r="T111" t="s">
        <v>1</v>
      </c>
      <c r="U111" t="s">
        <v>432</v>
      </c>
      <c r="V111" s="34" t="s">
        <v>521</v>
      </c>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row>
    <row r="112" spans="1:50" ht="27" customHeight="1" x14ac:dyDescent="0.25">
      <c r="B112" s="162"/>
      <c r="C112" s="443" t="s">
        <v>87</v>
      </c>
      <c r="D112" s="443"/>
      <c r="E112" s="444"/>
      <c r="F112" s="30"/>
      <c r="R112" t="s">
        <v>223</v>
      </c>
      <c r="S112">
        <v>167922698</v>
      </c>
      <c r="T112" t="s">
        <v>1</v>
      </c>
      <c r="U112" t="s">
        <v>430</v>
      </c>
      <c r="V112" s="34" t="s">
        <v>521</v>
      </c>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row>
    <row r="113" spans="2:50" ht="27" customHeight="1" thickBot="1" x14ac:dyDescent="0.3">
      <c r="B113" s="160" t="s">
        <v>212</v>
      </c>
      <c r="C113" s="213" t="str">
        <f>C41</f>
        <v>Praėjęs ataskaitinis laikotarpis 2021 m.</v>
      </c>
      <c r="D113" s="37"/>
      <c r="E113" s="214" t="str">
        <f>E41</f>
        <v>Ataskaitinis laikotarpis 2022 m.</v>
      </c>
      <c r="F113" s="30"/>
      <c r="R113" t="s">
        <v>514</v>
      </c>
      <c r="S113" s="133">
        <v>304942928</v>
      </c>
      <c r="T113" t="s">
        <v>18</v>
      </c>
      <c r="U113" t="s">
        <v>446</v>
      </c>
      <c r="V113" s="34" t="s">
        <v>535</v>
      </c>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row>
    <row r="114" spans="2:50" ht="24.75" x14ac:dyDescent="0.25">
      <c r="B114" s="196" t="s">
        <v>214</v>
      </c>
      <c r="C114" s="244">
        <v>320.2</v>
      </c>
      <c r="D114" s="49"/>
      <c r="E114" s="246">
        <v>336.4</v>
      </c>
      <c r="F114" s="30"/>
      <c r="H114" s="34" t="s">
        <v>215</v>
      </c>
      <c r="R114" t="s">
        <v>513</v>
      </c>
      <c r="S114" s="133">
        <v>152492671</v>
      </c>
      <c r="T114" t="s">
        <v>1</v>
      </c>
      <c r="U114" t="s">
        <v>446</v>
      </c>
      <c r="V114" s="34" t="s">
        <v>535</v>
      </c>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row>
    <row r="115" spans="2:50" ht="17.25" customHeight="1" x14ac:dyDescent="0.25">
      <c r="B115" s="196" t="s">
        <v>217</v>
      </c>
      <c r="C115" s="290">
        <v>751.5</v>
      </c>
      <c r="D115" s="34"/>
      <c r="E115" s="290">
        <v>151.6</v>
      </c>
      <c r="F115" s="30"/>
      <c r="H115" s="34" t="s">
        <v>218</v>
      </c>
      <c r="R115" t="s">
        <v>226</v>
      </c>
      <c r="S115">
        <v>152409729</v>
      </c>
      <c r="T115" t="s">
        <v>1</v>
      </c>
      <c r="U115" t="s">
        <v>446</v>
      </c>
      <c r="V115" s="34" t="s">
        <v>535</v>
      </c>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row>
    <row r="116" spans="2:50" ht="12.6" customHeight="1" x14ac:dyDescent="0.25">
      <c r="B116" s="197" t="s">
        <v>220</v>
      </c>
      <c r="C116" s="290">
        <v>1961.7</v>
      </c>
      <c r="D116" s="34"/>
      <c r="E116" s="245">
        <v>1129.0999999999999</v>
      </c>
      <c r="F116" s="30"/>
      <c r="R116" t="s">
        <v>227</v>
      </c>
      <c r="S116">
        <v>152697886</v>
      </c>
      <c r="T116" t="s">
        <v>1</v>
      </c>
      <c r="U116" t="s">
        <v>432</v>
      </c>
      <c r="V116" s="34" t="s">
        <v>535</v>
      </c>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row>
    <row r="117" spans="2:50" ht="24.75" x14ac:dyDescent="0.25">
      <c r="B117" s="198" t="s">
        <v>222</v>
      </c>
      <c r="C117" s="290"/>
      <c r="D117" s="48"/>
      <c r="E117" s="178"/>
      <c r="F117" s="30"/>
      <c r="R117" t="s">
        <v>225</v>
      </c>
      <c r="S117">
        <v>152447391</v>
      </c>
      <c r="T117" t="s">
        <v>1</v>
      </c>
      <c r="U117" t="s">
        <v>430</v>
      </c>
      <c r="V117" s="34" t="s">
        <v>535</v>
      </c>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row>
    <row r="118" spans="2:50" ht="15" x14ac:dyDescent="0.25">
      <c r="B118" s="198"/>
      <c r="C118" s="34"/>
      <c r="D118" s="34"/>
      <c r="E118" s="176"/>
      <c r="F118" s="30"/>
      <c r="R118" t="s">
        <v>235</v>
      </c>
      <c r="S118">
        <v>147146714</v>
      </c>
      <c r="T118" t="s">
        <v>11</v>
      </c>
      <c r="U118" t="s">
        <v>446</v>
      </c>
      <c r="V118" s="34" t="s">
        <v>522</v>
      </c>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row>
    <row r="119" spans="2:50" ht="27" customHeight="1" thickBot="1" x14ac:dyDescent="0.3">
      <c r="B119" s="160" t="s">
        <v>228</v>
      </c>
      <c r="C119" s="213" t="str">
        <f>C41</f>
        <v>Praėjęs ataskaitinis laikotarpis 2021 m.</v>
      </c>
      <c r="D119" s="37"/>
      <c r="E119" s="214" t="str">
        <f>E41</f>
        <v>Ataskaitinis laikotarpis 2022 m.</v>
      </c>
      <c r="F119" s="30"/>
      <c r="R119" t="s">
        <v>515</v>
      </c>
      <c r="S119" s="133">
        <v>147248313</v>
      </c>
      <c r="T119" t="s">
        <v>11</v>
      </c>
      <c r="U119" t="s">
        <v>432</v>
      </c>
      <c r="V119" s="34" t="s">
        <v>522</v>
      </c>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row>
    <row r="120" spans="2:50" ht="15" x14ac:dyDescent="0.25">
      <c r="B120" s="200" t="s">
        <v>229</v>
      </c>
      <c r="C120" s="60">
        <v>67</v>
      </c>
      <c r="D120" s="134"/>
      <c r="E120" s="201">
        <v>67</v>
      </c>
      <c r="F120" s="30"/>
      <c r="R120" t="s">
        <v>231</v>
      </c>
      <c r="S120">
        <v>247025610</v>
      </c>
      <c r="T120" t="s">
        <v>11</v>
      </c>
      <c r="U120" t="s">
        <v>446</v>
      </c>
      <c r="V120" s="34" t="s">
        <v>522</v>
      </c>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row>
    <row r="121" spans="2:50" ht="15" x14ac:dyDescent="0.25">
      <c r="B121" s="202" t="s">
        <v>230</v>
      </c>
      <c r="C121" s="61">
        <v>16</v>
      </c>
      <c r="D121" s="48"/>
      <c r="E121" s="178">
        <v>16</v>
      </c>
      <c r="F121" s="30"/>
      <c r="R121" t="s">
        <v>516</v>
      </c>
      <c r="S121" s="133">
        <v>147104754</v>
      </c>
      <c r="T121" t="s">
        <v>1</v>
      </c>
      <c r="U121" t="s">
        <v>430</v>
      </c>
      <c r="V121" s="67" t="s">
        <v>522</v>
      </c>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row>
    <row r="122" spans="2:50" ht="15" x14ac:dyDescent="0.25">
      <c r="B122" s="200" t="s">
        <v>232</v>
      </c>
      <c r="C122" s="61">
        <v>1087.2</v>
      </c>
      <c r="D122" s="34"/>
      <c r="E122" s="190">
        <v>1237.5999999999999</v>
      </c>
      <c r="F122" s="30"/>
      <c r="R122" t="s">
        <v>239</v>
      </c>
      <c r="S122">
        <v>247737020</v>
      </c>
      <c r="T122" t="s">
        <v>1</v>
      </c>
      <c r="U122" t="s">
        <v>446</v>
      </c>
      <c r="V122" s="67" t="s">
        <v>522</v>
      </c>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row>
    <row r="123" spans="2:50" ht="25.5" thickBot="1" x14ac:dyDescent="0.3">
      <c r="B123" s="203" t="s">
        <v>234</v>
      </c>
      <c r="C123" s="117"/>
      <c r="D123" s="59"/>
      <c r="E123" s="204"/>
      <c r="F123" s="30"/>
      <c r="R123" t="s">
        <v>233</v>
      </c>
      <c r="S123">
        <v>147024322</v>
      </c>
      <c r="T123" t="s">
        <v>1</v>
      </c>
      <c r="U123" t="s">
        <v>48</v>
      </c>
      <c r="V123" s="34" t="s">
        <v>522</v>
      </c>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row>
    <row r="124" spans="2:50" ht="15.75" thickBot="1" x14ac:dyDescent="0.3">
      <c r="B124" s="160" t="s">
        <v>236</v>
      </c>
      <c r="C124" s="37"/>
      <c r="D124" s="37"/>
      <c r="E124" s="161"/>
      <c r="F124" s="30"/>
      <c r="R124" t="s">
        <v>240</v>
      </c>
      <c r="S124">
        <v>147146333</v>
      </c>
      <c r="T124" t="s">
        <v>1</v>
      </c>
      <c r="U124" t="s">
        <v>446</v>
      </c>
      <c r="V124" s="34" t="s">
        <v>522</v>
      </c>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row>
    <row r="125" spans="2:50" ht="86.25" customHeight="1" x14ac:dyDescent="0.25">
      <c r="B125" s="206" t="s">
        <v>238</v>
      </c>
      <c r="C125" s="433" t="s">
        <v>590</v>
      </c>
      <c r="D125" s="433"/>
      <c r="E125" s="434"/>
      <c r="F125" s="30"/>
      <c r="R125" t="s">
        <v>237</v>
      </c>
      <c r="S125">
        <v>147026330</v>
      </c>
      <c r="T125" t="s">
        <v>1</v>
      </c>
      <c r="U125" t="s">
        <v>446</v>
      </c>
      <c r="V125" s="34" t="s">
        <v>522</v>
      </c>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row>
    <row r="126" spans="2:50" ht="14.25" customHeight="1" thickBot="1" x14ac:dyDescent="0.3">
      <c r="B126" s="238"/>
      <c r="C126" s="53"/>
      <c r="D126" s="53"/>
      <c r="E126" s="239"/>
      <c r="F126" s="30"/>
      <c r="R126" t="s">
        <v>241</v>
      </c>
      <c r="S126">
        <v>300127004</v>
      </c>
      <c r="T126" t="s">
        <v>1</v>
      </c>
      <c r="U126" t="s">
        <v>433</v>
      </c>
      <c r="V126" s="34" t="s">
        <v>522</v>
      </c>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row>
    <row r="127" spans="2:50" ht="15" x14ac:dyDescent="0.25">
      <c r="B127" s="205"/>
      <c r="C127" s="34"/>
      <c r="D127" s="34"/>
      <c r="E127" s="176"/>
      <c r="F127" s="30"/>
      <c r="R127" t="s">
        <v>246</v>
      </c>
      <c r="S127">
        <v>169139957</v>
      </c>
      <c r="T127" t="s">
        <v>1</v>
      </c>
      <c r="U127" t="s">
        <v>48</v>
      </c>
      <c r="V127" s="34" t="s">
        <v>561</v>
      </c>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row>
    <row r="128" spans="2:50" ht="23.25" hidden="1" customHeight="1" x14ac:dyDescent="0.25">
      <c r="B128" s="159"/>
      <c r="C128" s="34"/>
      <c r="D128" s="34"/>
      <c r="E128" s="176"/>
      <c r="F128" s="30"/>
      <c r="R128" t="s">
        <v>252</v>
      </c>
      <c r="S128">
        <v>271042320</v>
      </c>
      <c r="T128" t="s">
        <v>18</v>
      </c>
      <c r="U128" t="s">
        <v>446</v>
      </c>
      <c r="V128" s="34" t="s">
        <v>562</v>
      </c>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row>
    <row r="129" spans="2:51" ht="12" customHeight="1" x14ac:dyDescent="0.25">
      <c r="B129" s="144" t="s">
        <v>243</v>
      </c>
      <c r="C129" s="83"/>
      <c r="D129" s="83"/>
      <c r="E129" s="207"/>
      <c r="F129" s="30"/>
      <c r="R129" t="s">
        <v>250</v>
      </c>
      <c r="S129">
        <v>169176222</v>
      </c>
      <c r="T129" t="s">
        <v>1</v>
      </c>
      <c r="U129" t="s">
        <v>446</v>
      </c>
      <c r="V129" s="34" t="s">
        <v>561</v>
      </c>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row>
    <row r="130" spans="2:51" ht="15" customHeight="1" x14ac:dyDescent="0.25">
      <c r="B130" s="159" t="s">
        <v>245</v>
      </c>
      <c r="C130" s="439">
        <v>45035</v>
      </c>
      <c r="D130" s="439"/>
      <c r="E130" s="440"/>
      <c r="F130" s="30"/>
      <c r="R130" t="s">
        <v>248</v>
      </c>
      <c r="S130">
        <v>169167554</v>
      </c>
      <c r="T130" t="s">
        <v>1</v>
      </c>
      <c r="U130" t="s">
        <v>446</v>
      </c>
      <c r="V130" s="34" t="s">
        <v>561</v>
      </c>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row>
    <row r="131" spans="2:51" ht="16.5" customHeight="1" x14ac:dyDescent="0.25">
      <c r="B131" s="159" t="s">
        <v>247</v>
      </c>
      <c r="C131" s="441" t="s">
        <v>597</v>
      </c>
      <c r="D131" s="441"/>
      <c r="E131" s="442"/>
      <c r="F131" s="30"/>
      <c r="R131" t="s">
        <v>244</v>
      </c>
      <c r="S131">
        <v>169236961</v>
      </c>
      <c r="T131" t="s">
        <v>1</v>
      </c>
      <c r="U131" t="s">
        <v>430</v>
      </c>
      <c r="V131" s="34" t="s">
        <v>561</v>
      </c>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row>
    <row r="132" spans="2:51" ht="15" customHeight="1" x14ac:dyDescent="0.25">
      <c r="B132" s="208" t="s">
        <v>249</v>
      </c>
      <c r="C132" s="429"/>
      <c r="D132" s="429"/>
      <c r="E132" s="430"/>
      <c r="F132" s="30"/>
      <c r="R132" t="s">
        <v>253</v>
      </c>
      <c r="S132">
        <v>269814430</v>
      </c>
      <c r="T132" t="s">
        <v>1</v>
      </c>
      <c r="U132" t="s">
        <v>48</v>
      </c>
      <c r="V132" s="34" t="s">
        <v>562</v>
      </c>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row>
    <row r="133" spans="2:51" ht="29.25" customHeight="1" x14ac:dyDescent="0.25">
      <c r="B133" s="209" t="s">
        <v>251</v>
      </c>
      <c r="C133" s="431"/>
      <c r="D133" s="431"/>
      <c r="E133" s="432"/>
      <c r="F133" s="30"/>
      <c r="R133" t="s">
        <v>254</v>
      </c>
      <c r="S133">
        <v>170535455</v>
      </c>
      <c r="T133" t="s">
        <v>1</v>
      </c>
      <c r="U133" t="s">
        <v>432</v>
      </c>
      <c r="V133" s="34" t="s">
        <v>562</v>
      </c>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row>
    <row r="134" spans="2:51" ht="15.75" thickBot="1" x14ac:dyDescent="0.3">
      <c r="B134" s="210"/>
      <c r="C134" s="211"/>
      <c r="D134" s="211"/>
      <c r="E134" s="212"/>
      <c r="F134" s="30"/>
      <c r="R134" t="s">
        <v>255</v>
      </c>
      <c r="S134">
        <v>169845485</v>
      </c>
      <c r="T134" t="s">
        <v>1</v>
      </c>
      <c r="U134" t="s">
        <v>430</v>
      </c>
      <c r="V134" s="34" t="s">
        <v>562</v>
      </c>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row>
    <row r="135" spans="2:51" ht="15" x14ac:dyDescent="0.25">
      <c r="F135" s="30"/>
      <c r="G135" s="30"/>
      <c r="R135" t="s">
        <v>256</v>
      </c>
      <c r="S135">
        <v>170759250</v>
      </c>
      <c r="T135" t="s">
        <v>11</v>
      </c>
      <c r="U135" t="s">
        <v>432</v>
      </c>
      <c r="V135" s="34" t="s">
        <v>523</v>
      </c>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row>
    <row r="136" spans="2:51" ht="15" x14ac:dyDescent="0.25">
      <c r="F136" s="30"/>
      <c r="G136" s="30"/>
      <c r="R136" t="s">
        <v>258</v>
      </c>
      <c r="S136">
        <v>170609076</v>
      </c>
      <c r="T136" t="s">
        <v>1</v>
      </c>
      <c r="U136" t="s">
        <v>446</v>
      </c>
      <c r="V136" s="34" t="s">
        <v>523</v>
      </c>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row>
    <row r="137" spans="2:51" ht="15" x14ac:dyDescent="0.25">
      <c r="F137" s="30"/>
      <c r="G137" s="30"/>
      <c r="R137" t="s">
        <v>257</v>
      </c>
      <c r="S137">
        <v>170639781</v>
      </c>
      <c r="T137" t="s">
        <v>1</v>
      </c>
      <c r="U137" t="s">
        <v>430</v>
      </c>
      <c r="V137" s="34" t="s">
        <v>523</v>
      </c>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row>
    <row r="138" spans="2:51" ht="15" x14ac:dyDescent="0.25">
      <c r="F138" s="30"/>
      <c r="G138" s="30"/>
      <c r="H138" s="30"/>
      <c r="I138" s="30"/>
      <c r="J138" s="30"/>
      <c r="K138" s="30"/>
      <c r="R138" t="s">
        <v>259</v>
      </c>
      <c r="S138">
        <v>171444859</v>
      </c>
      <c r="T138" t="s">
        <v>1</v>
      </c>
      <c r="U138" t="s">
        <v>432</v>
      </c>
      <c r="V138" s="34" t="s">
        <v>563</v>
      </c>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row>
    <row r="139" spans="2:51" ht="15" x14ac:dyDescent="0.25">
      <c r="F139" s="30"/>
      <c r="G139" s="30"/>
      <c r="H139" s="30"/>
      <c r="I139" s="30"/>
      <c r="J139" s="30"/>
      <c r="K139" s="30"/>
      <c r="L139" s="30"/>
      <c r="M139" s="30"/>
      <c r="N139" s="30"/>
      <c r="O139" s="30"/>
      <c r="P139" s="30"/>
      <c r="Q139" s="30"/>
      <c r="R139" t="s">
        <v>260</v>
      </c>
      <c r="S139">
        <v>171265176</v>
      </c>
      <c r="T139" t="s">
        <v>1</v>
      </c>
      <c r="U139" t="s">
        <v>430</v>
      </c>
      <c r="V139" s="34" t="s">
        <v>563</v>
      </c>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row>
    <row r="140" spans="2:51" ht="15" x14ac:dyDescent="0.25">
      <c r="F140" s="30"/>
      <c r="G140" s="30"/>
      <c r="H140" s="30"/>
      <c r="I140" s="30"/>
      <c r="J140" s="30"/>
      <c r="K140" s="30"/>
      <c r="L140" s="30"/>
      <c r="M140" s="30"/>
      <c r="N140" s="30"/>
      <c r="O140" s="30"/>
      <c r="P140" s="30"/>
      <c r="Q140" s="30"/>
      <c r="R140" t="s">
        <v>263</v>
      </c>
      <c r="S140">
        <v>172247665</v>
      </c>
      <c r="T140" t="s">
        <v>1</v>
      </c>
      <c r="U140" t="s">
        <v>48</v>
      </c>
      <c r="V140" s="34" t="s">
        <v>564</v>
      </c>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row>
    <row r="141" spans="2:51" ht="15" x14ac:dyDescent="0.25">
      <c r="F141" s="30"/>
      <c r="G141" s="30"/>
      <c r="L141" s="30"/>
      <c r="M141" s="30"/>
      <c r="N141" s="30"/>
      <c r="O141" s="30"/>
      <c r="P141" s="30"/>
      <c r="Q141" s="30"/>
      <c r="R141" t="s">
        <v>264</v>
      </c>
      <c r="S141">
        <v>172208281</v>
      </c>
      <c r="T141" t="s">
        <v>1</v>
      </c>
      <c r="U141" t="s">
        <v>446</v>
      </c>
      <c r="V141" s="34" t="s">
        <v>564</v>
      </c>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row>
    <row r="142" spans="2:51" ht="15" x14ac:dyDescent="0.25">
      <c r="F142" s="30"/>
      <c r="G142" s="30"/>
      <c r="R142" t="s">
        <v>261</v>
      </c>
      <c r="S142">
        <v>172412113</v>
      </c>
      <c r="T142" t="s">
        <v>1</v>
      </c>
      <c r="U142" t="s">
        <v>432</v>
      </c>
      <c r="V142" s="34" t="s">
        <v>564</v>
      </c>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row>
    <row r="143" spans="2:51" ht="15" x14ac:dyDescent="0.25">
      <c r="F143" s="30"/>
      <c r="G143" s="30"/>
      <c r="R143" t="s">
        <v>262</v>
      </c>
      <c r="S143">
        <v>172380181</v>
      </c>
      <c r="T143" t="s">
        <v>1</v>
      </c>
      <c r="U143" t="s">
        <v>430</v>
      </c>
      <c r="V143" s="34" t="s">
        <v>564</v>
      </c>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row>
    <row r="144" spans="2:51" ht="15" x14ac:dyDescent="0.25">
      <c r="F144" s="30"/>
      <c r="G144" s="30"/>
      <c r="R144" t="s">
        <v>265</v>
      </c>
      <c r="S144">
        <v>171668992</v>
      </c>
      <c r="T144" t="s">
        <v>1</v>
      </c>
      <c r="U144" t="s">
        <v>446</v>
      </c>
      <c r="V144" s="34" t="s">
        <v>565</v>
      </c>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row>
    <row r="145" spans="6:51" ht="15" x14ac:dyDescent="0.25">
      <c r="F145" s="30"/>
      <c r="G145" s="30"/>
      <c r="R145" t="s">
        <v>268</v>
      </c>
      <c r="S145">
        <v>173000664</v>
      </c>
      <c r="T145" t="s">
        <v>11</v>
      </c>
      <c r="U145" t="s">
        <v>446</v>
      </c>
      <c r="V145" s="34" t="s">
        <v>524</v>
      </c>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row>
    <row r="146" spans="6:51" ht="15" x14ac:dyDescent="0.25">
      <c r="F146" s="30"/>
      <c r="G146" s="30"/>
      <c r="R146" t="s">
        <v>267</v>
      </c>
      <c r="S146">
        <v>173053453</v>
      </c>
      <c r="T146" t="s">
        <v>1</v>
      </c>
      <c r="U146" t="s">
        <v>48</v>
      </c>
      <c r="V146" s="34" t="s">
        <v>524</v>
      </c>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row>
    <row r="147" spans="6:51" ht="15" x14ac:dyDescent="0.25">
      <c r="F147" s="30"/>
      <c r="G147" s="30"/>
      <c r="R147" t="s">
        <v>266</v>
      </c>
      <c r="S147">
        <v>173741535</v>
      </c>
      <c r="T147" t="s">
        <v>1</v>
      </c>
      <c r="U147" t="s">
        <v>430</v>
      </c>
      <c r="V147" s="34" t="s">
        <v>524</v>
      </c>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row>
    <row r="148" spans="6:51" ht="15" x14ac:dyDescent="0.25">
      <c r="F148" s="30"/>
      <c r="G148" s="30"/>
      <c r="H148" s="30"/>
      <c r="I148" s="30"/>
      <c r="J148" s="30"/>
      <c r="K148" s="30"/>
      <c r="R148" t="s">
        <v>271</v>
      </c>
      <c r="S148">
        <v>173935878</v>
      </c>
      <c r="T148" t="s">
        <v>1</v>
      </c>
      <c r="U148" t="s">
        <v>48</v>
      </c>
      <c r="V148" s="34" t="s">
        <v>566</v>
      </c>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row>
    <row r="149" spans="6:51" ht="15" x14ac:dyDescent="0.25">
      <c r="F149" s="30"/>
      <c r="G149" s="30"/>
      <c r="H149" s="30"/>
      <c r="I149" s="30"/>
      <c r="J149" s="30"/>
      <c r="K149" s="30"/>
      <c r="L149" s="30"/>
      <c r="M149" s="30"/>
      <c r="N149" s="30"/>
      <c r="O149" s="30"/>
      <c r="P149" s="30"/>
      <c r="Q149" s="30"/>
      <c r="R149" t="s">
        <v>269</v>
      </c>
      <c r="S149">
        <v>273889830</v>
      </c>
      <c r="T149" t="s">
        <v>1</v>
      </c>
      <c r="U149" t="s">
        <v>432</v>
      </c>
      <c r="V149" s="34" t="s">
        <v>566</v>
      </c>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row>
    <row r="150" spans="6:51" ht="15" x14ac:dyDescent="0.25">
      <c r="F150" s="30"/>
      <c r="G150" s="30"/>
      <c r="H150" s="30"/>
      <c r="I150" s="30"/>
      <c r="J150" s="30"/>
      <c r="K150" s="30"/>
      <c r="L150" s="30"/>
      <c r="M150" s="30"/>
      <c r="N150" s="30"/>
      <c r="O150" s="30"/>
      <c r="P150" s="30"/>
      <c r="Q150" s="30"/>
      <c r="R150" t="s">
        <v>270</v>
      </c>
      <c r="S150">
        <v>173820527</v>
      </c>
      <c r="T150" t="s">
        <v>1</v>
      </c>
      <c r="U150" t="s">
        <v>430</v>
      </c>
      <c r="V150" s="34" t="s">
        <v>566</v>
      </c>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row>
    <row r="151" spans="6:51" ht="15" x14ac:dyDescent="0.25">
      <c r="F151" s="30"/>
      <c r="G151" s="30"/>
      <c r="H151" s="30"/>
      <c r="I151" s="30"/>
      <c r="J151" s="30"/>
      <c r="K151" s="30"/>
      <c r="L151" s="30"/>
      <c r="M151" s="30"/>
      <c r="N151" s="30"/>
      <c r="O151" s="30"/>
      <c r="P151" s="30"/>
      <c r="Q151" s="30"/>
      <c r="R151" t="s">
        <v>274</v>
      </c>
      <c r="S151">
        <v>174273897</v>
      </c>
      <c r="T151" t="s">
        <v>1</v>
      </c>
      <c r="U151" t="s">
        <v>48</v>
      </c>
      <c r="V151" s="34" t="s">
        <v>567</v>
      </c>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row>
    <row r="152" spans="6:51" ht="15" x14ac:dyDescent="0.25">
      <c r="F152" s="30"/>
      <c r="G152" s="30"/>
      <c r="L152" s="30"/>
      <c r="M152" s="30"/>
      <c r="N152" s="30"/>
      <c r="O152" s="30"/>
      <c r="P152" s="30"/>
      <c r="Q152" s="30"/>
      <c r="R152" t="s">
        <v>275</v>
      </c>
      <c r="S152">
        <v>174206197</v>
      </c>
      <c r="T152" t="s">
        <v>1</v>
      </c>
      <c r="U152" t="s">
        <v>446</v>
      </c>
      <c r="V152" s="34" t="s">
        <v>567</v>
      </c>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row>
    <row r="153" spans="6:51" ht="15" x14ac:dyDescent="0.25">
      <c r="F153" s="30"/>
      <c r="G153" s="30"/>
      <c r="Q153" s="133"/>
      <c r="R153" t="s">
        <v>272</v>
      </c>
      <c r="S153">
        <v>174409393</v>
      </c>
      <c r="T153" t="s">
        <v>1</v>
      </c>
      <c r="U153" t="s">
        <v>432</v>
      </c>
      <c r="V153" s="34" t="s">
        <v>567</v>
      </c>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row>
    <row r="154" spans="6:51" ht="15" x14ac:dyDescent="0.25">
      <c r="F154" s="30"/>
      <c r="G154" s="30"/>
      <c r="Q154" s="133"/>
      <c r="R154" t="s">
        <v>273</v>
      </c>
      <c r="S154">
        <v>174264880</v>
      </c>
      <c r="T154" t="s">
        <v>1</v>
      </c>
      <c r="U154" t="s">
        <v>430</v>
      </c>
      <c r="V154" s="34" t="s">
        <v>567</v>
      </c>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row>
    <row r="155" spans="6:51" ht="15" x14ac:dyDescent="0.25">
      <c r="F155" s="30"/>
      <c r="G155" s="30"/>
      <c r="Q155" s="133"/>
      <c r="R155" t="s">
        <v>277</v>
      </c>
      <c r="S155">
        <v>174992914</v>
      </c>
      <c r="T155" t="s">
        <v>1</v>
      </c>
      <c r="U155" t="s">
        <v>446</v>
      </c>
      <c r="V155" s="34" t="s">
        <v>543</v>
      </c>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row>
    <row r="156" spans="6:51" ht="15" x14ac:dyDescent="0.25">
      <c r="F156" s="30"/>
      <c r="G156" s="30"/>
      <c r="Q156" s="133"/>
      <c r="R156" t="s">
        <v>276</v>
      </c>
      <c r="S156">
        <v>174919318</v>
      </c>
      <c r="T156" t="s">
        <v>1</v>
      </c>
      <c r="U156" t="s">
        <v>48</v>
      </c>
      <c r="V156" s="34" t="s">
        <v>543</v>
      </c>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row>
    <row r="157" spans="6:51" ht="15" x14ac:dyDescent="0.25">
      <c r="F157" s="30"/>
      <c r="G157" s="30"/>
      <c r="Q157" s="133"/>
      <c r="R157" t="s">
        <v>279</v>
      </c>
      <c r="S157">
        <v>174976486</v>
      </c>
      <c r="T157" t="s">
        <v>1</v>
      </c>
      <c r="U157" t="s">
        <v>432</v>
      </c>
      <c r="V157" s="34" t="s">
        <v>543</v>
      </c>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row>
    <row r="158" spans="6:51" ht="15" x14ac:dyDescent="0.25">
      <c r="F158" s="30"/>
      <c r="G158" s="30"/>
      <c r="Q158" s="133"/>
      <c r="R158" t="s">
        <v>278</v>
      </c>
      <c r="S158">
        <v>174907725</v>
      </c>
      <c r="T158" t="s">
        <v>1</v>
      </c>
      <c r="U158" t="s">
        <v>446</v>
      </c>
      <c r="V158" s="34" t="s">
        <v>543</v>
      </c>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row>
    <row r="159" spans="6:51" ht="15" x14ac:dyDescent="0.25">
      <c r="F159" s="30"/>
      <c r="G159" s="30"/>
      <c r="Q159" s="133"/>
      <c r="R159" t="s">
        <v>282</v>
      </c>
      <c r="S159">
        <v>245358580</v>
      </c>
      <c r="T159" t="s">
        <v>11</v>
      </c>
      <c r="U159" t="s">
        <v>432</v>
      </c>
      <c r="V159" s="34" t="s">
        <v>525</v>
      </c>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row>
    <row r="160" spans="6:51" ht="15" x14ac:dyDescent="0.25">
      <c r="F160" s="30"/>
      <c r="G160" s="30"/>
      <c r="Q160" s="133"/>
      <c r="R160" t="s">
        <v>286</v>
      </c>
      <c r="S160">
        <v>145907544</v>
      </c>
      <c r="T160" t="s">
        <v>18</v>
      </c>
      <c r="U160" t="s">
        <v>446</v>
      </c>
      <c r="V160" s="34" t="s">
        <v>525</v>
      </c>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row>
    <row r="161" spans="6:51" ht="15" x14ac:dyDescent="0.25">
      <c r="F161" s="30"/>
      <c r="G161" s="30"/>
      <c r="Q161" s="133"/>
      <c r="R161" t="s">
        <v>281</v>
      </c>
      <c r="S161">
        <v>144127993</v>
      </c>
      <c r="T161" t="s">
        <v>1</v>
      </c>
      <c r="U161" t="s">
        <v>48</v>
      </c>
      <c r="V161" s="34" t="s">
        <v>525</v>
      </c>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row>
    <row r="162" spans="6:51" ht="15" x14ac:dyDescent="0.25">
      <c r="F162" s="30"/>
      <c r="G162" s="30"/>
      <c r="Q162" s="133"/>
      <c r="R162" t="s">
        <v>285</v>
      </c>
      <c r="S162">
        <v>244620250</v>
      </c>
      <c r="T162" t="s">
        <v>1</v>
      </c>
      <c r="U162" t="s">
        <v>446</v>
      </c>
      <c r="V162" s="34" t="s">
        <v>525</v>
      </c>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row>
    <row r="163" spans="6:51" ht="15" x14ac:dyDescent="0.25">
      <c r="F163" s="30"/>
      <c r="G163" s="30"/>
      <c r="Q163" s="133"/>
      <c r="R163" t="s">
        <v>283</v>
      </c>
      <c r="S163">
        <v>144129510</v>
      </c>
      <c r="T163" t="s">
        <v>1</v>
      </c>
      <c r="U163" t="s">
        <v>446</v>
      </c>
      <c r="V163" s="34" t="s">
        <v>525</v>
      </c>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row>
    <row r="164" spans="6:51" ht="15" x14ac:dyDescent="0.25">
      <c r="F164" s="30"/>
      <c r="G164" s="30"/>
      <c r="Q164" s="133"/>
      <c r="R164" t="s">
        <v>280</v>
      </c>
      <c r="S164">
        <v>144133366</v>
      </c>
      <c r="T164" t="s">
        <v>1</v>
      </c>
      <c r="U164" t="s">
        <v>430</v>
      </c>
      <c r="V164" s="34" t="s">
        <v>525</v>
      </c>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row>
    <row r="165" spans="6:51" ht="15" x14ac:dyDescent="0.25">
      <c r="F165" s="30"/>
      <c r="G165" s="30"/>
      <c r="R165" t="s">
        <v>284</v>
      </c>
      <c r="S165">
        <v>145827646</v>
      </c>
      <c r="T165" t="s">
        <v>1</v>
      </c>
      <c r="U165" t="s">
        <v>446</v>
      </c>
      <c r="V165" s="34" t="s">
        <v>525</v>
      </c>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row>
    <row r="166" spans="6:51" ht="15" x14ac:dyDescent="0.25">
      <c r="F166" s="30"/>
      <c r="G166" s="30"/>
      <c r="R166" t="s">
        <v>242</v>
      </c>
      <c r="S166">
        <v>301507301</v>
      </c>
      <c r="T166" t="s">
        <v>1</v>
      </c>
      <c r="U166" t="s">
        <v>430</v>
      </c>
      <c r="V166" s="34" t="s">
        <v>556</v>
      </c>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row>
    <row r="167" spans="6:51" ht="15" x14ac:dyDescent="0.25">
      <c r="F167" s="30"/>
      <c r="G167" s="30"/>
      <c r="R167" t="s">
        <v>288</v>
      </c>
      <c r="S167">
        <v>175700829</v>
      </c>
      <c r="T167" t="s">
        <v>1</v>
      </c>
      <c r="U167" t="s">
        <v>48</v>
      </c>
      <c r="V167" s="34" t="s">
        <v>556</v>
      </c>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row>
    <row r="168" spans="6:51" ht="15" x14ac:dyDescent="0.25">
      <c r="F168" s="30"/>
      <c r="G168" s="30"/>
      <c r="R168" t="s">
        <v>287</v>
      </c>
      <c r="S168">
        <v>175606358</v>
      </c>
      <c r="T168" t="s">
        <v>1</v>
      </c>
      <c r="U168" t="s">
        <v>446</v>
      </c>
      <c r="V168" s="34" t="s">
        <v>556</v>
      </c>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row>
    <row r="169" spans="6:51" ht="15" x14ac:dyDescent="0.25">
      <c r="F169" s="30"/>
      <c r="G169" s="30"/>
      <c r="R169" t="s">
        <v>292</v>
      </c>
      <c r="S169">
        <v>176633027</v>
      </c>
      <c r="T169" t="s">
        <v>1</v>
      </c>
      <c r="U169" t="s">
        <v>446</v>
      </c>
      <c r="V169" s="34" t="s">
        <v>546</v>
      </c>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row>
    <row r="170" spans="6:51" ht="15" x14ac:dyDescent="0.25">
      <c r="F170" s="30"/>
      <c r="G170" s="30"/>
      <c r="R170" t="s">
        <v>291</v>
      </c>
      <c r="S170">
        <v>176523132</v>
      </c>
      <c r="T170" t="s">
        <v>1</v>
      </c>
      <c r="U170" t="s">
        <v>48</v>
      </c>
      <c r="V170" s="34" t="s">
        <v>546</v>
      </c>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row>
    <row r="171" spans="6:51" ht="15" x14ac:dyDescent="0.25">
      <c r="F171" s="30"/>
      <c r="G171" s="30"/>
      <c r="R171" t="s">
        <v>290</v>
      </c>
      <c r="S171">
        <v>176502533</v>
      </c>
      <c r="T171" t="s">
        <v>1</v>
      </c>
      <c r="U171" t="s">
        <v>432</v>
      </c>
      <c r="V171" s="34" t="s">
        <v>546</v>
      </c>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row>
    <row r="172" spans="6:51" ht="15" x14ac:dyDescent="0.25">
      <c r="F172" s="30"/>
      <c r="G172" s="30"/>
      <c r="R172" t="s">
        <v>289</v>
      </c>
      <c r="S172">
        <v>176523470</v>
      </c>
      <c r="T172" t="s">
        <v>1</v>
      </c>
      <c r="U172" t="s">
        <v>430</v>
      </c>
      <c r="V172" s="34" t="s">
        <v>546</v>
      </c>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row>
    <row r="173" spans="6:51" ht="15" x14ac:dyDescent="0.25">
      <c r="F173" s="30"/>
      <c r="G173" s="30"/>
      <c r="R173" t="s">
        <v>295</v>
      </c>
      <c r="S173">
        <v>277070440</v>
      </c>
      <c r="T173" t="s">
        <v>1</v>
      </c>
      <c r="U173" t="s">
        <v>48</v>
      </c>
      <c r="V173" s="34" t="s">
        <v>568</v>
      </c>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row>
    <row r="174" spans="6:51" ht="15" x14ac:dyDescent="0.25">
      <c r="F174" s="30"/>
      <c r="G174" s="30"/>
      <c r="R174" t="s">
        <v>293</v>
      </c>
      <c r="S174">
        <v>177217875</v>
      </c>
      <c r="T174" t="s">
        <v>1</v>
      </c>
      <c r="U174" t="s">
        <v>432</v>
      </c>
      <c r="V174" s="34" t="s">
        <v>568</v>
      </c>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row>
    <row r="175" spans="6:51" ht="15" x14ac:dyDescent="0.25">
      <c r="F175" s="30"/>
      <c r="G175" s="30"/>
      <c r="R175" t="s">
        <v>294</v>
      </c>
      <c r="S175">
        <v>177059215</v>
      </c>
      <c r="T175" t="s">
        <v>1</v>
      </c>
      <c r="U175" t="s">
        <v>430</v>
      </c>
      <c r="V175" s="34" t="s">
        <v>568</v>
      </c>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row>
    <row r="176" spans="6:51" ht="15" x14ac:dyDescent="0.25">
      <c r="F176" s="30"/>
      <c r="G176" s="30"/>
      <c r="R176" t="s">
        <v>299</v>
      </c>
      <c r="S176">
        <v>178263320</v>
      </c>
      <c r="T176" t="s">
        <v>1</v>
      </c>
      <c r="U176" t="s">
        <v>446</v>
      </c>
      <c r="V176" s="34" t="s">
        <v>569</v>
      </c>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row>
    <row r="177" spans="6:51" ht="15" x14ac:dyDescent="0.25">
      <c r="F177" s="30"/>
      <c r="G177" s="30"/>
      <c r="R177" t="s">
        <v>300</v>
      </c>
      <c r="S177">
        <v>178242493</v>
      </c>
      <c r="T177" t="s">
        <v>1</v>
      </c>
      <c r="U177" t="s">
        <v>48</v>
      </c>
      <c r="V177" s="34" t="s">
        <v>569</v>
      </c>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row>
    <row r="178" spans="6:51" ht="15" x14ac:dyDescent="0.25">
      <c r="F178" s="30"/>
      <c r="G178" s="30"/>
      <c r="R178" t="s">
        <v>298</v>
      </c>
      <c r="S178">
        <v>178243638</v>
      </c>
      <c r="T178" t="s">
        <v>1</v>
      </c>
      <c r="U178" t="s">
        <v>446</v>
      </c>
      <c r="V178" s="34" t="s">
        <v>569</v>
      </c>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row>
    <row r="179" spans="6:51" ht="15" x14ac:dyDescent="0.25">
      <c r="F179" s="30"/>
      <c r="G179" s="30"/>
      <c r="R179" t="s">
        <v>296</v>
      </c>
      <c r="S179">
        <v>278312850</v>
      </c>
      <c r="T179" t="s">
        <v>1</v>
      </c>
      <c r="U179" t="s">
        <v>432</v>
      </c>
      <c r="V179" s="34" t="s">
        <v>569</v>
      </c>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row>
    <row r="180" spans="6:51" ht="15" x14ac:dyDescent="0.25">
      <c r="F180" s="30"/>
      <c r="G180" s="30"/>
      <c r="R180" t="s">
        <v>297</v>
      </c>
      <c r="S180">
        <v>178230181</v>
      </c>
      <c r="T180" t="s">
        <v>1</v>
      </c>
      <c r="U180" t="s">
        <v>430</v>
      </c>
      <c r="V180" s="34" t="s">
        <v>569</v>
      </c>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row>
    <row r="181" spans="6:51" ht="15" x14ac:dyDescent="0.25">
      <c r="F181" s="30"/>
      <c r="G181" s="30"/>
      <c r="H181" s="30"/>
      <c r="I181" s="30"/>
      <c r="J181" s="30"/>
      <c r="R181" t="s">
        <v>303</v>
      </c>
      <c r="S181">
        <v>178997346</v>
      </c>
      <c r="T181" t="s">
        <v>18</v>
      </c>
      <c r="U181" t="s">
        <v>446</v>
      </c>
      <c r="V181" s="34" t="s">
        <v>534</v>
      </c>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row>
    <row r="182" spans="6:51" ht="15" x14ac:dyDescent="0.25">
      <c r="F182" s="30"/>
      <c r="G182" s="30"/>
      <c r="H182" s="30"/>
      <c r="I182" s="30"/>
      <c r="J182" s="30"/>
      <c r="R182" t="s">
        <v>302</v>
      </c>
      <c r="S182">
        <v>178602952</v>
      </c>
      <c r="T182" t="s">
        <v>1</v>
      </c>
      <c r="U182" t="s">
        <v>446</v>
      </c>
      <c r="V182" s="34" t="s">
        <v>534</v>
      </c>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row>
    <row r="183" spans="6:51" ht="15" x14ac:dyDescent="0.25">
      <c r="F183" s="30"/>
      <c r="G183" s="30"/>
      <c r="H183" s="30"/>
      <c r="I183" s="30"/>
      <c r="J183" s="30"/>
      <c r="R183" t="s">
        <v>301</v>
      </c>
      <c r="S183">
        <v>178602767</v>
      </c>
      <c r="T183" t="s">
        <v>1</v>
      </c>
      <c r="U183" t="s">
        <v>446</v>
      </c>
      <c r="V183" s="34" t="s">
        <v>534</v>
      </c>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row>
    <row r="184" spans="6:51" ht="15" x14ac:dyDescent="0.25">
      <c r="F184" s="30"/>
      <c r="G184" s="30"/>
      <c r="H184" s="30"/>
      <c r="I184" s="30"/>
      <c r="J184" s="30"/>
      <c r="R184" t="s">
        <v>308</v>
      </c>
      <c r="S184">
        <v>179340620</v>
      </c>
      <c r="T184" t="s">
        <v>1</v>
      </c>
      <c r="U184" t="s">
        <v>446</v>
      </c>
      <c r="V184" s="67" t="s">
        <v>542</v>
      </c>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row>
    <row r="185" spans="6:51" ht="15" x14ac:dyDescent="0.25">
      <c r="F185" s="30"/>
      <c r="G185" s="30"/>
      <c r="H185" s="30"/>
      <c r="I185" s="30"/>
      <c r="J185" s="30"/>
      <c r="R185" t="s">
        <v>306</v>
      </c>
      <c r="S185">
        <v>179249836</v>
      </c>
      <c r="T185" t="s">
        <v>1</v>
      </c>
      <c r="U185" t="s">
        <v>430</v>
      </c>
      <c r="V185" s="34" t="s">
        <v>542</v>
      </c>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row>
    <row r="186" spans="6:51" ht="15" x14ac:dyDescent="0.25">
      <c r="F186" s="30"/>
      <c r="G186" s="30"/>
      <c r="H186" s="30"/>
      <c r="I186" s="30"/>
      <c r="J186" s="30"/>
      <c r="R186" t="s">
        <v>304</v>
      </c>
      <c r="S186">
        <v>179286788</v>
      </c>
      <c r="T186" t="s">
        <v>1</v>
      </c>
      <c r="U186" t="s">
        <v>48</v>
      </c>
      <c r="V186" s="34" t="s">
        <v>542</v>
      </c>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row>
    <row r="187" spans="6:51" ht="15" x14ac:dyDescent="0.25">
      <c r="F187" s="30"/>
      <c r="G187" s="30"/>
      <c r="H187" s="30"/>
      <c r="I187" s="30"/>
      <c r="J187" s="30"/>
      <c r="R187" t="s">
        <v>305</v>
      </c>
      <c r="S187">
        <v>179206436</v>
      </c>
      <c r="T187" t="s">
        <v>1</v>
      </c>
      <c r="U187" t="s">
        <v>446</v>
      </c>
      <c r="V187" s="34" t="s">
        <v>542</v>
      </c>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row>
    <row r="188" spans="6:51" ht="15" x14ac:dyDescent="0.25">
      <c r="F188" s="30"/>
      <c r="G188" s="30"/>
      <c r="H188" s="30"/>
      <c r="I188" s="30"/>
      <c r="J188" s="30"/>
      <c r="R188" t="s">
        <v>309</v>
      </c>
      <c r="S188">
        <v>179901854</v>
      </c>
      <c r="T188" t="s">
        <v>1</v>
      </c>
      <c r="U188" t="s">
        <v>433</v>
      </c>
      <c r="V188" s="34" t="s">
        <v>542</v>
      </c>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row>
    <row r="189" spans="6:51" ht="15" x14ac:dyDescent="0.25">
      <c r="F189" s="30"/>
      <c r="G189" s="30"/>
      <c r="H189" s="30"/>
      <c r="I189" s="30"/>
      <c r="J189" s="30"/>
      <c r="R189" t="s">
        <v>307</v>
      </c>
      <c r="S189">
        <v>179478621</v>
      </c>
      <c r="T189" t="s">
        <v>1</v>
      </c>
      <c r="U189" t="s">
        <v>432</v>
      </c>
      <c r="V189" s="34" t="s">
        <v>542</v>
      </c>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row>
    <row r="190" spans="6:51" ht="15" x14ac:dyDescent="0.25">
      <c r="F190" s="30"/>
      <c r="G190" s="30"/>
      <c r="H190" s="30"/>
      <c r="I190" s="30"/>
      <c r="J190" s="30"/>
      <c r="R190" t="s">
        <v>313</v>
      </c>
      <c r="S190">
        <v>180102018</v>
      </c>
      <c r="T190" t="s">
        <v>18</v>
      </c>
      <c r="U190" t="s">
        <v>446</v>
      </c>
      <c r="V190" s="34" t="s">
        <v>538</v>
      </c>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row>
    <row r="191" spans="6:51" ht="15" x14ac:dyDescent="0.25">
      <c r="F191" s="30"/>
      <c r="G191" s="30"/>
      <c r="H191" s="30"/>
      <c r="I191" s="30"/>
      <c r="J191" s="30"/>
      <c r="R191" t="s">
        <v>312</v>
      </c>
      <c r="S191">
        <v>180373788</v>
      </c>
      <c r="T191" t="s">
        <v>1</v>
      </c>
      <c r="U191" t="s">
        <v>432</v>
      </c>
      <c r="V191" s="34" t="s">
        <v>538</v>
      </c>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row>
    <row r="192" spans="6:51" ht="15" x14ac:dyDescent="0.25">
      <c r="F192" s="30"/>
      <c r="G192" s="30"/>
      <c r="H192" s="30"/>
      <c r="I192" s="30"/>
      <c r="J192" s="30"/>
      <c r="R192" t="s">
        <v>311</v>
      </c>
      <c r="S192">
        <v>180153137</v>
      </c>
      <c r="T192" t="s">
        <v>1</v>
      </c>
      <c r="U192" t="s">
        <v>430</v>
      </c>
      <c r="V192" s="34" t="s">
        <v>538</v>
      </c>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row>
    <row r="193" spans="6:51" ht="15" x14ac:dyDescent="0.25">
      <c r="F193" s="30"/>
      <c r="G193" s="30"/>
      <c r="H193" s="30"/>
      <c r="I193" s="30"/>
      <c r="J193" s="30"/>
      <c r="R193" t="s">
        <v>310</v>
      </c>
      <c r="S193">
        <v>180193231</v>
      </c>
      <c r="T193" t="s">
        <v>1</v>
      </c>
      <c r="U193" t="s">
        <v>48</v>
      </c>
      <c r="V193" s="34" t="s">
        <v>538</v>
      </c>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row>
    <row r="194" spans="6:51" ht="15" x14ac:dyDescent="0.25">
      <c r="F194" s="30"/>
      <c r="G194" s="30"/>
      <c r="H194" s="30"/>
      <c r="I194" s="30"/>
      <c r="J194" s="30"/>
      <c r="R194" t="s">
        <v>317</v>
      </c>
      <c r="S194">
        <v>181200636</v>
      </c>
      <c r="T194" t="s">
        <v>1</v>
      </c>
      <c r="U194" t="s">
        <v>48</v>
      </c>
      <c r="V194" s="34" t="s">
        <v>570</v>
      </c>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row>
    <row r="195" spans="6:51" ht="15" x14ac:dyDescent="0.25">
      <c r="F195" s="30"/>
      <c r="G195" s="30"/>
      <c r="H195" s="30"/>
      <c r="I195" s="30"/>
      <c r="J195" s="30"/>
      <c r="R195" t="s">
        <v>316</v>
      </c>
      <c r="S195">
        <v>181522014</v>
      </c>
      <c r="T195" t="s">
        <v>1</v>
      </c>
      <c r="U195" t="s">
        <v>446</v>
      </c>
      <c r="V195" s="34" t="s">
        <v>570</v>
      </c>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row>
    <row r="196" spans="6:51" ht="15" x14ac:dyDescent="0.25">
      <c r="F196" s="30"/>
      <c r="G196" s="30"/>
      <c r="H196" s="30"/>
      <c r="I196" s="30"/>
      <c r="J196" s="30"/>
      <c r="R196" t="s">
        <v>315</v>
      </c>
      <c r="S196">
        <v>281523640</v>
      </c>
      <c r="T196" t="s">
        <v>1</v>
      </c>
      <c r="U196" t="s">
        <v>430</v>
      </c>
      <c r="V196" s="34" t="s">
        <v>570</v>
      </c>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row>
    <row r="197" spans="6:51" ht="15" x14ac:dyDescent="0.25">
      <c r="F197" s="30"/>
      <c r="G197" s="30"/>
      <c r="H197" s="30"/>
      <c r="I197" s="30"/>
      <c r="J197" s="30"/>
      <c r="R197" t="s">
        <v>314</v>
      </c>
      <c r="S197">
        <v>181121797</v>
      </c>
      <c r="T197" t="s">
        <v>1</v>
      </c>
      <c r="U197" t="s">
        <v>432</v>
      </c>
      <c r="V197" s="34" t="s">
        <v>570</v>
      </c>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row>
    <row r="198" spans="6:51" ht="15" x14ac:dyDescent="0.25">
      <c r="F198" s="30"/>
      <c r="G198" s="30"/>
      <c r="H198" s="30"/>
      <c r="I198" s="30"/>
      <c r="J198" s="30"/>
      <c r="R198" t="s">
        <v>318</v>
      </c>
      <c r="S198">
        <v>182770817</v>
      </c>
      <c r="T198" t="s">
        <v>1</v>
      </c>
      <c r="U198" t="s">
        <v>48</v>
      </c>
      <c r="V198" s="34" t="s">
        <v>571</v>
      </c>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row>
    <row r="199" spans="6:51" ht="15" x14ac:dyDescent="0.25">
      <c r="F199" s="30"/>
      <c r="G199" s="30"/>
      <c r="H199" s="30"/>
      <c r="I199" s="30"/>
      <c r="J199" s="30"/>
      <c r="R199" t="s">
        <v>319</v>
      </c>
      <c r="S199">
        <v>182701785</v>
      </c>
      <c r="T199" t="s">
        <v>1</v>
      </c>
      <c r="U199" t="s">
        <v>446</v>
      </c>
      <c r="V199" s="34" t="s">
        <v>571</v>
      </c>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row>
    <row r="200" spans="6:51" ht="15" x14ac:dyDescent="0.25">
      <c r="F200" s="30"/>
      <c r="G200" s="30"/>
      <c r="H200" s="30"/>
      <c r="I200" s="30"/>
      <c r="J200" s="30"/>
      <c r="R200" t="s">
        <v>320</v>
      </c>
      <c r="S200">
        <v>182714850</v>
      </c>
      <c r="T200" t="s">
        <v>1</v>
      </c>
      <c r="U200" t="s">
        <v>432</v>
      </c>
      <c r="V200" s="34" t="s">
        <v>571</v>
      </c>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row>
    <row r="201" spans="6:51" ht="15" x14ac:dyDescent="0.25">
      <c r="F201" s="30"/>
      <c r="G201" s="30"/>
      <c r="H201" s="30"/>
      <c r="I201" s="30"/>
      <c r="J201" s="30"/>
      <c r="R201" t="s">
        <v>321</v>
      </c>
      <c r="S201">
        <v>182743364</v>
      </c>
      <c r="T201" t="s">
        <v>1</v>
      </c>
      <c r="U201" t="s">
        <v>430</v>
      </c>
      <c r="V201" s="34" t="s">
        <v>571</v>
      </c>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row>
    <row r="202" spans="6:51" ht="15" x14ac:dyDescent="0.25">
      <c r="F202" s="30"/>
      <c r="G202" s="30"/>
      <c r="H202" s="30"/>
      <c r="I202" s="30"/>
      <c r="J202" s="30"/>
      <c r="R202" t="s">
        <v>326</v>
      </c>
      <c r="S202">
        <v>283667080</v>
      </c>
      <c r="T202" t="s">
        <v>1</v>
      </c>
      <c r="U202" t="s">
        <v>48</v>
      </c>
      <c r="V202" s="30" t="s">
        <v>572</v>
      </c>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row>
    <row r="203" spans="6:51" ht="15" x14ac:dyDescent="0.25">
      <c r="F203" s="30"/>
      <c r="G203" s="30"/>
      <c r="H203" s="30"/>
      <c r="I203" s="30"/>
      <c r="J203" s="30"/>
      <c r="R203" t="s">
        <v>324</v>
      </c>
      <c r="S203">
        <v>183605327</v>
      </c>
      <c r="T203" t="s">
        <v>1</v>
      </c>
      <c r="U203" t="s">
        <v>446</v>
      </c>
      <c r="V203" s="30" t="s">
        <v>572</v>
      </c>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row>
    <row r="204" spans="6:51" ht="15" x14ac:dyDescent="0.25">
      <c r="F204" s="30"/>
      <c r="G204" s="30"/>
      <c r="H204" s="30"/>
      <c r="I204" s="30"/>
      <c r="J204" s="30"/>
      <c r="R204" t="s">
        <v>325</v>
      </c>
      <c r="S204">
        <v>183606952</v>
      </c>
      <c r="T204" t="s">
        <v>1</v>
      </c>
      <c r="U204" t="s">
        <v>446</v>
      </c>
      <c r="V204" s="30" t="s">
        <v>572</v>
      </c>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row>
    <row r="205" spans="6:51" ht="15" x14ac:dyDescent="0.25">
      <c r="F205" s="30"/>
      <c r="G205" s="30"/>
      <c r="H205" s="30"/>
      <c r="I205" s="30"/>
      <c r="J205" s="30"/>
      <c r="R205" t="s">
        <v>327</v>
      </c>
      <c r="S205">
        <v>300083878</v>
      </c>
      <c r="T205" t="s">
        <v>1</v>
      </c>
      <c r="U205" t="s">
        <v>433</v>
      </c>
      <c r="V205" s="30" t="s">
        <v>572</v>
      </c>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row>
    <row r="206" spans="6:51" ht="15" x14ac:dyDescent="0.25">
      <c r="F206" s="30"/>
      <c r="G206" s="30"/>
      <c r="H206" s="30"/>
      <c r="I206" s="30"/>
      <c r="J206" s="30"/>
      <c r="R206" t="s">
        <v>322</v>
      </c>
      <c r="S206">
        <v>183843314</v>
      </c>
      <c r="T206" t="s">
        <v>1</v>
      </c>
      <c r="U206" t="s">
        <v>432</v>
      </c>
      <c r="V206" s="34" t="s">
        <v>572</v>
      </c>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row>
    <row r="207" spans="6:51" ht="15" x14ac:dyDescent="0.25">
      <c r="F207" s="30"/>
      <c r="G207" s="30"/>
      <c r="H207" s="30"/>
      <c r="I207" s="30"/>
      <c r="J207" s="30"/>
      <c r="R207" t="s">
        <v>323</v>
      </c>
      <c r="S207">
        <v>183633981</v>
      </c>
      <c r="T207" t="s">
        <v>1</v>
      </c>
      <c r="U207" t="s">
        <v>430</v>
      </c>
      <c r="V207" s="34" t="s">
        <v>572</v>
      </c>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row>
    <row r="208" spans="6:51" ht="15" x14ac:dyDescent="0.25">
      <c r="F208" s="30"/>
      <c r="G208" s="30"/>
      <c r="H208" s="30"/>
      <c r="I208" s="30"/>
      <c r="J208" s="30"/>
      <c r="R208" t="s">
        <v>331</v>
      </c>
      <c r="S208">
        <v>184536236</v>
      </c>
      <c r="T208" t="s">
        <v>1</v>
      </c>
      <c r="U208" t="s">
        <v>48</v>
      </c>
      <c r="V208" s="34" t="s">
        <v>573</v>
      </c>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row>
    <row r="209" spans="6:51" ht="15" x14ac:dyDescent="0.25">
      <c r="F209" s="30"/>
      <c r="G209" s="30"/>
      <c r="H209" s="30"/>
      <c r="I209" s="30"/>
      <c r="J209" s="30"/>
      <c r="R209" t="s">
        <v>328</v>
      </c>
      <c r="S209">
        <v>184552774</v>
      </c>
      <c r="T209" t="s">
        <v>1</v>
      </c>
      <c r="U209" t="s">
        <v>446</v>
      </c>
      <c r="V209" s="34" t="s">
        <v>573</v>
      </c>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row>
    <row r="210" spans="6:51" ht="15" x14ac:dyDescent="0.25">
      <c r="F210" s="30"/>
      <c r="G210" s="30"/>
      <c r="H210" s="30"/>
      <c r="I210" s="30"/>
      <c r="J210" s="30"/>
      <c r="R210" t="s">
        <v>329</v>
      </c>
      <c r="S210">
        <v>184827583</v>
      </c>
      <c r="T210" t="s">
        <v>1</v>
      </c>
      <c r="U210" t="s">
        <v>432</v>
      </c>
      <c r="V210" s="34" t="s">
        <v>573</v>
      </c>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row>
    <row r="211" spans="6:51" ht="15" x14ac:dyDescent="0.25">
      <c r="F211" s="30"/>
      <c r="G211" s="30"/>
      <c r="H211" s="30"/>
      <c r="I211" s="30"/>
      <c r="J211" s="30"/>
      <c r="R211" t="s">
        <v>330</v>
      </c>
      <c r="S211">
        <v>184626819</v>
      </c>
      <c r="T211" t="s">
        <v>1</v>
      </c>
      <c r="U211" t="s">
        <v>430</v>
      </c>
      <c r="V211" s="34" t="s">
        <v>573</v>
      </c>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row>
    <row r="212" spans="6:51" ht="15" x14ac:dyDescent="0.25">
      <c r="F212" s="30"/>
      <c r="G212" s="30"/>
      <c r="H212" s="30"/>
      <c r="I212" s="30"/>
      <c r="J212" s="30"/>
      <c r="R212" t="s">
        <v>335</v>
      </c>
      <c r="S212">
        <v>185179431</v>
      </c>
      <c r="T212" t="s">
        <v>1</v>
      </c>
      <c r="U212" t="s">
        <v>446</v>
      </c>
      <c r="V212" s="67" t="s">
        <v>554</v>
      </c>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row>
    <row r="213" spans="6:51" ht="15" x14ac:dyDescent="0.25">
      <c r="F213" s="30"/>
      <c r="G213" s="30"/>
      <c r="H213" s="30"/>
      <c r="I213" s="30"/>
      <c r="J213" s="30"/>
      <c r="R213" t="s">
        <v>336</v>
      </c>
      <c r="S213">
        <v>185108391</v>
      </c>
      <c r="T213" t="s">
        <v>1</v>
      </c>
      <c r="U213" t="s">
        <v>446</v>
      </c>
      <c r="V213" s="30" t="s">
        <v>554</v>
      </c>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row>
    <row r="214" spans="6:51" ht="15" x14ac:dyDescent="0.25">
      <c r="F214" s="30"/>
      <c r="G214" s="30"/>
      <c r="H214" s="30"/>
      <c r="I214" s="30"/>
      <c r="J214" s="30"/>
      <c r="R214" t="s">
        <v>334</v>
      </c>
      <c r="S214">
        <v>185105324</v>
      </c>
      <c r="T214" t="s">
        <v>1</v>
      </c>
      <c r="U214" t="s">
        <v>446</v>
      </c>
      <c r="V214" s="30" t="s">
        <v>554</v>
      </c>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row>
    <row r="215" spans="6:51" ht="15" x14ac:dyDescent="0.25">
      <c r="F215" s="30"/>
      <c r="G215" s="30"/>
      <c r="H215" s="30"/>
      <c r="I215" s="30"/>
      <c r="J215" s="30"/>
      <c r="R215" t="s">
        <v>333</v>
      </c>
      <c r="S215">
        <v>185492166</v>
      </c>
      <c r="T215" t="s">
        <v>1</v>
      </c>
      <c r="U215" t="s">
        <v>432</v>
      </c>
      <c r="V215" s="30" t="s">
        <v>554</v>
      </c>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row>
    <row r="216" spans="6:51" ht="15" x14ac:dyDescent="0.25">
      <c r="F216" s="30"/>
      <c r="G216" s="30"/>
      <c r="H216" s="30"/>
      <c r="I216" s="30"/>
      <c r="J216" s="30"/>
      <c r="R216" t="s">
        <v>332</v>
      </c>
      <c r="S216">
        <v>185304657</v>
      </c>
      <c r="T216" t="s">
        <v>1</v>
      </c>
      <c r="U216" t="s">
        <v>430</v>
      </c>
      <c r="V216" s="34" t="s">
        <v>554</v>
      </c>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row>
    <row r="217" spans="6:51" ht="15" x14ac:dyDescent="0.25">
      <c r="F217" s="30"/>
      <c r="G217" s="30"/>
      <c r="H217" s="30"/>
      <c r="I217" s="30"/>
      <c r="J217" s="30"/>
      <c r="R217" t="s">
        <v>440</v>
      </c>
      <c r="S217">
        <v>124135580</v>
      </c>
      <c r="T217" t="s">
        <v>11</v>
      </c>
      <c r="U217" t="s">
        <v>432</v>
      </c>
      <c r="V217" s="34" t="s">
        <v>526</v>
      </c>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row>
    <row r="218" spans="6:51" ht="15" x14ac:dyDescent="0.25">
      <c r="F218" s="30"/>
      <c r="G218" s="30"/>
      <c r="H218" s="30"/>
      <c r="I218" s="30"/>
      <c r="J218" s="30"/>
      <c r="R218" t="s">
        <v>341</v>
      </c>
      <c r="S218">
        <v>124644360</v>
      </c>
      <c r="T218" t="s">
        <v>18</v>
      </c>
      <c r="U218" t="s">
        <v>48</v>
      </c>
      <c r="V218" s="34" t="s">
        <v>526</v>
      </c>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row>
    <row r="219" spans="6:51" ht="15" x14ac:dyDescent="0.25">
      <c r="F219" s="30"/>
      <c r="G219" s="30"/>
      <c r="H219" s="30"/>
      <c r="I219" s="30"/>
      <c r="J219" s="30"/>
      <c r="R219" t="s">
        <v>345</v>
      </c>
      <c r="S219">
        <v>304195262</v>
      </c>
      <c r="T219" t="s">
        <v>18</v>
      </c>
      <c r="U219" t="s">
        <v>446</v>
      </c>
      <c r="V219" s="34" t="s">
        <v>526</v>
      </c>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row>
    <row r="220" spans="6:51" ht="15" x14ac:dyDescent="0.25">
      <c r="F220" s="30"/>
      <c r="R220" t="s">
        <v>342</v>
      </c>
      <c r="S220">
        <v>124568293</v>
      </c>
      <c r="T220" t="s">
        <v>18</v>
      </c>
      <c r="U220" t="s">
        <v>446</v>
      </c>
      <c r="V220" s="34" t="s">
        <v>526</v>
      </c>
    </row>
    <row r="221" spans="6:51" ht="15" x14ac:dyDescent="0.25">
      <c r="R221" t="s">
        <v>339</v>
      </c>
      <c r="S221">
        <v>120153047</v>
      </c>
      <c r="T221" t="s">
        <v>1</v>
      </c>
      <c r="U221" t="s">
        <v>446</v>
      </c>
      <c r="V221" s="34" t="s">
        <v>526</v>
      </c>
    </row>
    <row r="222" spans="6:51" ht="15" x14ac:dyDescent="0.25">
      <c r="R222" t="s">
        <v>344</v>
      </c>
      <c r="S222">
        <v>181705485</v>
      </c>
      <c r="T222" t="s">
        <v>1</v>
      </c>
      <c r="U222" t="s">
        <v>433</v>
      </c>
      <c r="V222" s="34" t="s">
        <v>526</v>
      </c>
    </row>
    <row r="223" spans="6:51" ht="15" x14ac:dyDescent="0.25">
      <c r="R223" t="s">
        <v>343</v>
      </c>
      <c r="S223">
        <v>120125820</v>
      </c>
      <c r="T223" t="s">
        <v>1</v>
      </c>
      <c r="U223" t="s">
        <v>446</v>
      </c>
      <c r="V223" s="34" t="s">
        <v>526</v>
      </c>
    </row>
    <row r="224" spans="6:51" ht="15" x14ac:dyDescent="0.25">
      <c r="R224" t="s">
        <v>442</v>
      </c>
      <c r="S224">
        <v>123615345</v>
      </c>
      <c r="T224" t="s">
        <v>18</v>
      </c>
      <c r="U224" t="s">
        <v>446</v>
      </c>
      <c r="V224" s="34" t="s">
        <v>526</v>
      </c>
    </row>
    <row r="225" spans="18:22" ht="15" x14ac:dyDescent="0.25">
      <c r="R225" t="s">
        <v>337</v>
      </c>
      <c r="S225">
        <v>120545849</v>
      </c>
      <c r="T225" t="s">
        <v>1</v>
      </c>
      <c r="U225" t="s">
        <v>430</v>
      </c>
      <c r="V225" s="34" t="s">
        <v>526</v>
      </c>
    </row>
    <row r="226" spans="18:22" ht="15" x14ac:dyDescent="0.25">
      <c r="R226" t="s">
        <v>338</v>
      </c>
      <c r="S226">
        <v>302683277</v>
      </c>
      <c r="T226" t="s">
        <v>1</v>
      </c>
      <c r="U226" t="s">
        <v>48</v>
      </c>
      <c r="V226" s="34" t="s">
        <v>526</v>
      </c>
    </row>
    <row r="227" spans="18:22" ht="15" x14ac:dyDescent="0.25">
      <c r="R227" t="s">
        <v>340</v>
      </c>
      <c r="S227">
        <v>120750163</v>
      </c>
      <c r="T227" t="s">
        <v>1</v>
      </c>
      <c r="U227" t="s">
        <v>446</v>
      </c>
      <c r="V227" s="34" t="s">
        <v>526</v>
      </c>
    </row>
    <row r="228" spans="18:22" ht="15" x14ac:dyDescent="0.25">
      <c r="R228" t="s">
        <v>348</v>
      </c>
      <c r="S228">
        <v>302409486</v>
      </c>
      <c r="T228" t="s">
        <v>18</v>
      </c>
      <c r="U228" t="s">
        <v>48</v>
      </c>
      <c r="V228" s="66" t="s">
        <v>539</v>
      </c>
    </row>
    <row r="229" spans="18:22" ht="15" x14ac:dyDescent="0.25">
      <c r="R229" t="s">
        <v>346</v>
      </c>
      <c r="S229">
        <v>186442084</v>
      </c>
      <c r="T229" t="s">
        <v>1</v>
      </c>
      <c r="U229" t="s">
        <v>446</v>
      </c>
      <c r="V229" s="34" t="s">
        <v>539</v>
      </c>
    </row>
    <row r="230" spans="18:22" ht="15" x14ac:dyDescent="0.25">
      <c r="R230" t="s">
        <v>347</v>
      </c>
      <c r="S230">
        <v>186063262</v>
      </c>
      <c r="T230" t="s">
        <v>1</v>
      </c>
      <c r="U230" t="s">
        <v>446</v>
      </c>
      <c r="V230" s="34" t="s">
        <v>539</v>
      </c>
    </row>
    <row r="231" spans="18:22" ht="15" x14ac:dyDescent="0.25">
      <c r="R231" t="s">
        <v>349</v>
      </c>
      <c r="S231">
        <v>155498117</v>
      </c>
      <c r="T231" t="s">
        <v>1</v>
      </c>
      <c r="U231" t="s">
        <v>446</v>
      </c>
      <c r="V231" s="34" t="s">
        <v>574</v>
      </c>
    </row>
    <row r="232" spans="18:22" ht="15" x14ac:dyDescent="0.25">
      <c r="R232" t="s">
        <v>350</v>
      </c>
      <c r="S232">
        <v>110087517</v>
      </c>
      <c r="T232" t="s">
        <v>1</v>
      </c>
      <c r="U232" t="s">
        <v>446</v>
      </c>
      <c r="V232" s="34" t="s">
        <v>574</v>
      </c>
    </row>
    <row r="233" spans="18:22" ht="15" x14ac:dyDescent="0.25">
      <c r="R233" t="s">
        <v>443</v>
      </c>
      <c r="S233">
        <v>155514735</v>
      </c>
      <c r="T233" t="s">
        <v>1</v>
      </c>
      <c r="U233" t="s">
        <v>446</v>
      </c>
      <c r="V233" s="34" t="s">
        <v>574</v>
      </c>
    </row>
    <row r="234" spans="18:22" ht="15" x14ac:dyDescent="0.25">
      <c r="R234" t="s">
        <v>352</v>
      </c>
      <c r="S234">
        <v>187823316</v>
      </c>
      <c r="T234" t="s">
        <v>1</v>
      </c>
      <c r="U234" t="s">
        <v>48</v>
      </c>
      <c r="V234" s="34" t="s">
        <v>575</v>
      </c>
    </row>
    <row r="235" spans="18:22" ht="15" x14ac:dyDescent="0.25">
      <c r="R235" t="s">
        <v>353</v>
      </c>
      <c r="S235">
        <v>187801768</v>
      </c>
      <c r="T235" t="s">
        <v>1</v>
      </c>
      <c r="U235" t="s">
        <v>446</v>
      </c>
      <c r="V235" s="34" t="s">
        <v>575</v>
      </c>
    </row>
    <row r="236" spans="18:22" ht="15" x14ac:dyDescent="0.25">
      <c r="R236" t="s">
        <v>351</v>
      </c>
      <c r="S236">
        <v>187920473</v>
      </c>
      <c r="T236" t="s">
        <v>1</v>
      </c>
      <c r="U236" t="s">
        <v>430</v>
      </c>
      <c r="V236" s="34" t="s">
        <v>575</v>
      </c>
    </row>
    <row r="238" spans="18:22" ht="15" x14ac:dyDescent="0.25">
      <c r="R238"/>
      <c r="S238" s="133"/>
      <c r="T238"/>
      <c r="U238"/>
    </row>
    <row r="239" spans="18:22" ht="15" x14ac:dyDescent="0.25">
      <c r="R239"/>
      <c r="S239" s="133"/>
      <c r="T239"/>
      <c r="U239"/>
    </row>
  </sheetData>
  <sheetProtection algorithmName="SHA-512" hashValue="+pFeMHecKiUExSsJ20OBNGk3oBhFYACAGBINNiGIq2foOkQ1M1RXVD9k3Fa/8ebqnmKOeMVXVD1fT8bIppf8DQ==" saltValue="iSSZ5553foE7UEM/FOP3Dw==" spinCount="100000" sheet="1" selectLockedCells="1"/>
  <autoFilter ref="R1:V1">
    <sortState ref="R2:V236">
      <sortCondition ref="V1"/>
    </sortState>
  </autoFilter>
  <sortState ref="K1:L123">
    <sortCondition ref="K1"/>
  </sortState>
  <dataConsolidate/>
  <mergeCells count="38">
    <mergeCell ref="C29:D29"/>
    <mergeCell ref="C31:E31"/>
    <mergeCell ref="C32:E32"/>
    <mergeCell ref="C37:E37"/>
    <mergeCell ref="C38:E38"/>
    <mergeCell ref="C34:E34"/>
    <mergeCell ref="C35:E35"/>
    <mergeCell ref="C18:D18"/>
    <mergeCell ref="C20:D20"/>
    <mergeCell ref="C26:D26"/>
    <mergeCell ref="C27:D27"/>
    <mergeCell ref="C28:D28"/>
    <mergeCell ref="C19:D19"/>
    <mergeCell ref="C21:D21"/>
    <mergeCell ref="C22:D22"/>
    <mergeCell ref="C23:D23"/>
    <mergeCell ref="C24:D24"/>
    <mergeCell ref="C25:D25"/>
    <mergeCell ref="C132:E132"/>
    <mergeCell ref="C133:E133"/>
    <mergeCell ref="C125:E125"/>
    <mergeCell ref="C39:E39"/>
    <mergeCell ref="C40:E40"/>
    <mergeCell ref="C130:E130"/>
    <mergeCell ref="C131:E131"/>
    <mergeCell ref="C57:E57"/>
    <mergeCell ref="C112:E112"/>
    <mergeCell ref="D2:E4"/>
    <mergeCell ref="C10:E10"/>
    <mergeCell ref="C12:E12"/>
    <mergeCell ref="C15:E15"/>
    <mergeCell ref="C17:E17"/>
    <mergeCell ref="B6:E6"/>
    <mergeCell ref="C8:E8"/>
    <mergeCell ref="C9:E9"/>
    <mergeCell ref="C11:E11"/>
    <mergeCell ref="C14:E14"/>
    <mergeCell ref="C13:E13"/>
  </mergeCells>
  <phoneticPr fontId="38" type="noConversion"/>
  <conditionalFormatting sqref="C108 E108">
    <cfRule type="cellIs" dxfId="35" priority="5" stopIfTrue="1" operator="notEqual">
      <formula>"Balansas"</formula>
    </cfRule>
  </conditionalFormatting>
  <dataValidations xWindow="806" yWindow="488" count="6">
    <dataValidation allowBlank="1" showErrorMessage="1" prompt="Nurodykite įmonės vyr. finansininko (vyr. buhalterio) vardą ir pavardę. Pareigų nurodyti nereikia." sqref="C15:E15"/>
    <dataValidation allowBlank="1" showErrorMessage="1" prompt="Nurodykite įmonės direktoriaus (generalinio direktoriaus) vardą ir pavardę. VĮ miškų urėdijų prašome nurodyti miškų urėdo vardą ir pavardę. Pareigų nurodyti nereikia." sqref="C12:C14 D12:E12"/>
    <dataValidation allowBlank="1" showErrorMessage="1" sqref="B39:B40"/>
    <dataValidation type="whole" allowBlank="1" showErrorMessage="1" prompt="Nurodykite identifikacinį numerį (juridinio asmens kodą)" sqref="C10:E10">
      <formula1>0</formula1>
      <formula2>9999999999999990000</formula2>
    </dataValidation>
    <dataValidation type="list" allowBlank="1" showInputMessage="1" showErrorMessage="1" sqref="C34:E34">
      <formula1>"Taip, Ne"</formula1>
    </dataValidation>
    <dataValidation type="list" allowBlank="1" showErrorMessage="1" prompt="Nurodykite pilną įmonės pavadinimą, pvz. Akcinė bendrovė „Pavyzdys“ ar Valstybės įmonė „Pavyzdys“" sqref="C8:E8">
      <formula1>$R$2:$R$236</formula1>
    </dataValidation>
  </dataValidations>
  <pageMargins left="0.41" right="0.7" top="0.4" bottom="0.36" header="0.3" footer="0.3"/>
  <pageSetup paperSize="9" scale="66" fitToHeight="0" orientation="portrait" r:id="rId1"/>
  <headerFooter>
    <oddFooter>Puslapių &amp;P iš &amp;N</oddFooter>
  </headerFooter>
  <rowBreaks count="1" manualBreakCount="1">
    <brk id="76" min="1" max="4" man="1"/>
  </rowBreaks>
  <colBreaks count="1" manualBreakCount="1">
    <brk id="5"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L149"/>
  <sheetViews>
    <sheetView showGridLines="0" view="pageBreakPreview" zoomScale="80" zoomScaleNormal="85" zoomScaleSheetLayoutView="80" zoomScalePageLayoutView="60" workbookViewId="0">
      <selection activeCell="C54" sqref="C54"/>
    </sheetView>
  </sheetViews>
  <sheetFormatPr defaultColWidth="9.140625" defaultRowHeight="12" x14ac:dyDescent="0.2"/>
  <cols>
    <col min="1" max="1" width="1.7109375" style="30" customWidth="1"/>
    <col min="2" max="2" width="63.42578125" style="30" customWidth="1"/>
    <col min="3" max="5" width="24.28515625" style="30" customWidth="1"/>
    <col min="6" max="6" width="1.7109375" style="30" customWidth="1"/>
    <col min="7" max="7" width="9.140625" style="30"/>
    <col min="8" max="8" width="0" style="30" hidden="1" customWidth="1"/>
    <col min="9" max="10" width="9.140625" style="30"/>
    <col min="11" max="11" width="20.28515625" style="30" customWidth="1"/>
    <col min="12" max="12" width="9.140625" style="30" customWidth="1"/>
    <col min="13" max="16384" width="9.140625" style="30"/>
  </cols>
  <sheetData>
    <row r="1" spans="1:7" ht="9.6" customHeight="1" x14ac:dyDescent="0.2">
      <c r="A1" s="117"/>
      <c r="B1" s="117"/>
      <c r="C1" s="117"/>
      <c r="D1" s="117"/>
      <c r="E1" s="117"/>
      <c r="F1" s="117"/>
      <c r="G1" s="117"/>
    </row>
    <row r="2" spans="1:7" ht="12" customHeight="1" x14ac:dyDescent="0.2">
      <c r="A2" s="117"/>
      <c r="B2" s="64"/>
      <c r="C2" s="64"/>
      <c r="D2" s="463"/>
      <c r="E2" s="463"/>
      <c r="F2" s="117"/>
      <c r="G2" s="117"/>
    </row>
    <row r="3" spans="1:7" ht="29.25" customHeight="1" x14ac:dyDescent="0.2">
      <c r="A3" s="117"/>
      <c r="B3" s="64"/>
      <c r="C3" s="64"/>
      <c r="D3" s="464" t="s">
        <v>354</v>
      </c>
      <c r="E3" s="464"/>
      <c r="F3" s="117"/>
      <c r="G3" s="117"/>
    </row>
    <row r="4" spans="1:7" ht="15" customHeight="1" x14ac:dyDescent="0.2">
      <c r="A4" s="117"/>
      <c r="B4" s="63"/>
      <c r="C4" s="63"/>
      <c r="D4" s="65" t="s">
        <v>355</v>
      </c>
      <c r="E4" s="63"/>
      <c r="F4" s="117"/>
      <c r="G4" s="117"/>
    </row>
    <row r="5" spans="1:7" ht="15" customHeight="1" x14ac:dyDescent="0.2">
      <c r="A5" s="117"/>
      <c r="B5" s="63"/>
      <c r="C5" s="63"/>
      <c r="D5" s="65"/>
      <c r="E5" s="63"/>
      <c r="F5" s="117"/>
      <c r="G5" s="117"/>
    </row>
    <row r="6" spans="1:7" ht="15" customHeight="1" x14ac:dyDescent="0.25">
      <c r="A6" s="117"/>
      <c r="B6" s="420" t="s">
        <v>356</v>
      </c>
      <c r="C6" s="420"/>
      <c r="D6" s="420"/>
      <c r="E6" s="420"/>
      <c r="F6" s="117"/>
      <c r="G6" s="117"/>
    </row>
    <row r="7" spans="1:7" ht="12.75" customHeight="1" x14ac:dyDescent="0.2">
      <c r="A7" s="117"/>
      <c r="B7" s="63"/>
      <c r="C7" s="63"/>
      <c r="D7" s="65"/>
      <c r="E7" s="63"/>
      <c r="F7" s="117"/>
      <c r="G7" s="117"/>
    </row>
    <row r="8" spans="1:7" ht="10.5" customHeight="1" x14ac:dyDescent="0.25">
      <c r="A8" s="117"/>
      <c r="B8" s="31"/>
      <c r="C8" s="32"/>
      <c r="D8" s="32"/>
      <c r="E8" s="32"/>
      <c r="F8" s="117"/>
      <c r="G8" s="117"/>
    </row>
    <row r="9" spans="1:7" ht="18.75" x14ac:dyDescent="0.3">
      <c r="A9" s="117"/>
      <c r="B9" s="84" t="s">
        <v>8</v>
      </c>
      <c r="C9" s="462" t="str">
        <f>'Finansiniai duomenys'!C8</f>
        <v>UAB „Plungės vandenys“</v>
      </c>
      <c r="D9" s="462"/>
      <c r="E9" s="462"/>
      <c r="F9" s="117"/>
      <c r="G9" s="117"/>
    </row>
    <row r="10" spans="1:7" x14ac:dyDescent="0.2">
      <c r="A10" s="117"/>
      <c r="B10" s="85" t="s">
        <v>10</v>
      </c>
      <c r="C10" s="410" t="str">
        <f>'Finansiniai duomenys'!C9</f>
        <v>Uždaroji akcinė bendrovė (UAB)</v>
      </c>
      <c r="D10" s="410"/>
      <c r="E10" s="410"/>
      <c r="F10" s="117"/>
      <c r="G10" s="117"/>
    </row>
    <row r="11" spans="1:7" ht="12" hidden="1" customHeight="1" x14ac:dyDescent="0.2">
      <c r="A11" s="117"/>
      <c r="B11" s="85"/>
      <c r="C11" s="136" t="s">
        <v>11</v>
      </c>
      <c r="D11" s="136"/>
      <c r="E11" s="136"/>
      <c r="F11" s="117"/>
      <c r="G11" s="117"/>
    </row>
    <row r="12" spans="1:7" ht="12" hidden="1" customHeight="1" x14ac:dyDescent="0.2">
      <c r="A12" s="117"/>
      <c r="B12" s="85"/>
      <c r="C12" s="136" t="s">
        <v>1</v>
      </c>
      <c r="D12" s="136"/>
      <c r="E12" s="136"/>
      <c r="F12" s="117"/>
      <c r="G12" s="117"/>
    </row>
    <row r="13" spans="1:7" ht="12" hidden="1" customHeight="1" x14ac:dyDescent="0.2">
      <c r="A13" s="117"/>
      <c r="B13" s="85"/>
      <c r="C13" s="136" t="s">
        <v>18</v>
      </c>
      <c r="D13" s="136"/>
      <c r="E13" s="136"/>
      <c r="F13" s="117"/>
      <c r="G13" s="117"/>
    </row>
    <row r="14" spans="1:7" x14ac:dyDescent="0.2">
      <c r="A14" s="117"/>
      <c r="B14" s="85" t="s">
        <v>357</v>
      </c>
      <c r="C14" s="410" t="e">
        <f>'Finansiniai duomenys'!#REF!</f>
        <v>#REF!</v>
      </c>
      <c r="D14" s="410"/>
      <c r="E14" s="410"/>
      <c r="F14" s="117"/>
      <c r="G14" s="117"/>
    </row>
    <row r="15" spans="1:7" ht="12" hidden="1" customHeight="1" x14ac:dyDescent="0.2">
      <c r="A15" s="117"/>
      <c r="B15" s="85"/>
      <c r="C15" s="136" t="s">
        <v>12</v>
      </c>
      <c r="D15" s="136"/>
      <c r="E15" s="136"/>
      <c r="F15" s="117"/>
      <c r="G15" s="117"/>
    </row>
    <row r="16" spans="1:7" ht="12" hidden="1" customHeight="1" x14ac:dyDescent="0.2">
      <c r="A16" s="117"/>
      <c r="B16" s="85"/>
      <c r="C16" s="136" t="s">
        <v>15</v>
      </c>
      <c r="D16" s="136"/>
      <c r="E16" s="136"/>
      <c r="F16" s="117"/>
      <c r="G16" s="117"/>
    </row>
    <row r="17" spans="1:9" ht="12" hidden="1" customHeight="1" x14ac:dyDescent="0.2">
      <c r="A17" s="117"/>
      <c r="B17" s="85"/>
      <c r="C17" s="136" t="s">
        <v>19</v>
      </c>
      <c r="D17" s="136"/>
      <c r="E17" s="136"/>
      <c r="F17" s="117"/>
      <c r="G17" s="117"/>
    </row>
    <row r="18" spans="1:9" ht="12" hidden="1" customHeight="1" x14ac:dyDescent="0.2">
      <c r="A18" s="117"/>
      <c r="B18" s="85"/>
      <c r="C18" s="136" t="s">
        <v>22</v>
      </c>
      <c r="D18" s="136"/>
      <c r="E18" s="136"/>
      <c r="F18" s="117"/>
      <c r="G18" s="117"/>
    </row>
    <row r="19" spans="1:9" ht="12" hidden="1" customHeight="1" x14ac:dyDescent="0.2">
      <c r="A19" s="117"/>
      <c r="B19" s="85"/>
      <c r="C19" s="136" t="s">
        <v>24</v>
      </c>
      <c r="D19" s="136"/>
      <c r="E19" s="136"/>
      <c r="F19" s="117"/>
      <c r="G19" s="117"/>
    </row>
    <row r="20" spans="1:9" ht="12" hidden="1" customHeight="1" x14ac:dyDescent="0.2">
      <c r="A20" s="117"/>
      <c r="B20" s="85"/>
      <c r="C20" s="136" t="s">
        <v>28</v>
      </c>
      <c r="D20" s="136"/>
      <c r="E20" s="136"/>
      <c r="F20" s="117"/>
      <c r="G20" s="117"/>
    </row>
    <row r="21" spans="1:9" ht="12" hidden="1" customHeight="1" x14ac:dyDescent="0.2">
      <c r="A21" s="117"/>
      <c r="B21" s="85"/>
      <c r="C21" s="136" t="s">
        <v>32</v>
      </c>
      <c r="D21" s="136"/>
      <c r="E21" s="136"/>
      <c r="F21" s="117"/>
      <c r="G21" s="117"/>
    </row>
    <row r="22" spans="1:9" ht="12" hidden="1" customHeight="1" x14ac:dyDescent="0.2">
      <c r="A22" s="117"/>
      <c r="B22" s="85"/>
      <c r="C22" s="136" t="s">
        <v>35</v>
      </c>
      <c r="D22" s="136"/>
      <c r="E22" s="136"/>
      <c r="F22" s="117"/>
      <c r="G22" s="117"/>
    </row>
    <row r="23" spans="1:9" ht="12" hidden="1" customHeight="1" x14ac:dyDescent="0.2">
      <c r="A23" s="117"/>
      <c r="B23" s="85"/>
      <c r="C23" s="136" t="s">
        <v>39</v>
      </c>
      <c r="D23" s="136"/>
      <c r="E23" s="136"/>
      <c r="F23" s="117"/>
      <c r="G23" s="117"/>
    </row>
    <row r="24" spans="1:9" ht="12" hidden="1" customHeight="1" x14ac:dyDescent="0.2">
      <c r="A24" s="117"/>
      <c r="B24" s="85"/>
      <c r="C24" s="136" t="s">
        <v>45</v>
      </c>
      <c r="D24" s="136"/>
      <c r="E24" s="136"/>
      <c r="F24" s="117"/>
      <c r="G24" s="117"/>
    </row>
    <row r="25" spans="1:9" ht="12" hidden="1" customHeight="1" x14ac:dyDescent="0.2">
      <c r="A25" s="117"/>
      <c r="B25" s="85"/>
      <c r="C25" s="136" t="s">
        <v>49</v>
      </c>
      <c r="D25" s="136"/>
      <c r="E25" s="136"/>
      <c r="F25" s="117"/>
      <c r="G25" s="117"/>
    </row>
    <row r="26" spans="1:9" ht="12" hidden="1" customHeight="1" x14ac:dyDescent="0.2">
      <c r="A26" s="117"/>
      <c r="B26" s="85"/>
      <c r="C26" s="33" t="s">
        <v>53</v>
      </c>
      <c r="D26" s="136"/>
      <c r="E26" s="136"/>
      <c r="F26" s="117"/>
      <c r="G26" s="117"/>
    </row>
    <row r="27" spans="1:9" x14ac:dyDescent="0.2">
      <c r="A27" s="117"/>
      <c r="B27" s="35" t="s">
        <v>14</v>
      </c>
      <c r="C27" s="410">
        <f>'Finansiniai duomenys'!C10</f>
        <v>169845485</v>
      </c>
      <c r="D27" s="410"/>
      <c r="E27" s="410"/>
      <c r="F27" s="117"/>
      <c r="G27" s="117"/>
    </row>
    <row r="28" spans="1:9" x14ac:dyDescent="0.2">
      <c r="A28" s="117"/>
      <c r="B28" s="35" t="s">
        <v>17</v>
      </c>
      <c r="C28" s="410" t="e">
        <f>'Finansiniai duomenys'!#REF!</f>
        <v>#REF!</v>
      </c>
      <c r="D28" s="410"/>
      <c r="E28" s="410"/>
      <c r="F28" s="117"/>
      <c r="G28" s="117"/>
    </row>
    <row r="29" spans="1:9" x14ac:dyDescent="0.2">
      <c r="A29" s="117"/>
      <c r="B29" s="35" t="s">
        <v>21</v>
      </c>
      <c r="C29" s="410" t="e">
        <f>'Finansiniai duomenys'!#REF!</f>
        <v>#REF!</v>
      </c>
      <c r="D29" s="410"/>
      <c r="E29" s="410"/>
      <c r="F29" s="117"/>
      <c r="G29" s="117"/>
      <c r="H29" s="34" t="s">
        <v>27</v>
      </c>
      <c r="I29" s="34"/>
    </row>
    <row r="30" spans="1:9" x14ac:dyDescent="0.2">
      <c r="A30" s="117"/>
      <c r="B30" s="35"/>
      <c r="C30" s="410" t="e">
        <f>'Finansiniai duomenys'!#REF!</f>
        <v>#REF!</v>
      </c>
      <c r="D30" s="410"/>
      <c r="E30" s="410"/>
      <c r="F30" s="117"/>
      <c r="G30" s="117"/>
      <c r="H30" s="34" t="s">
        <v>31</v>
      </c>
      <c r="I30" s="34"/>
    </row>
    <row r="31" spans="1:9" x14ac:dyDescent="0.2">
      <c r="A31" s="117"/>
      <c r="B31" s="35" t="s">
        <v>26</v>
      </c>
      <c r="C31" s="410" t="str">
        <f>'Finansiniai duomenys'!C12</f>
        <v>Alvydas Jasevičius</v>
      </c>
      <c r="D31" s="410"/>
      <c r="E31" s="410"/>
      <c r="F31" s="117"/>
      <c r="G31" s="117"/>
      <c r="H31" s="34" t="s">
        <v>34</v>
      </c>
      <c r="I31" s="34"/>
    </row>
    <row r="32" spans="1:9" x14ac:dyDescent="0.2">
      <c r="A32" s="117"/>
      <c r="B32" s="35" t="s">
        <v>30</v>
      </c>
      <c r="C32" s="461" t="str">
        <f>'Finansiniai duomenys'!C15</f>
        <v>Loreta Nedošovenko</v>
      </c>
      <c r="D32" s="461"/>
      <c r="E32" s="461"/>
      <c r="F32" s="117"/>
      <c r="G32" s="117"/>
      <c r="H32" s="34" t="s">
        <v>358</v>
      </c>
      <c r="I32" s="34"/>
    </row>
    <row r="33" spans="1:9" x14ac:dyDescent="0.2">
      <c r="A33" s="117"/>
      <c r="B33" s="35"/>
      <c r="C33" s="35"/>
      <c r="D33" s="35"/>
      <c r="E33" s="35"/>
      <c r="F33" s="117"/>
      <c r="G33" s="117"/>
      <c r="H33" s="34" t="s">
        <v>44</v>
      </c>
      <c r="I33" s="34"/>
    </row>
    <row r="34" spans="1:9" x14ac:dyDescent="0.2">
      <c r="A34" s="117"/>
      <c r="B34" s="35"/>
      <c r="C34" s="416" t="s">
        <v>37</v>
      </c>
      <c r="D34" s="417"/>
      <c r="E34" s="417"/>
      <c r="F34" s="117"/>
      <c r="G34" s="117"/>
      <c r="H34" s="34" t="s">
        <v>48</v>
      </c>
      <c r="I34" s="34"/>
    </row>
    <row r="35" spans="1:9" x14ac:dyDescent="0.2">
      <c r="A35" s="117"/>
      <c r="B35" s="35" t="s">
        <v>41</v>
      </c>
      <c r="C35" s="445" t="s">
        <v>359</v>
      </c>
      <c r="D35" s="445"/>
      <c r="E35" s="68" t="s">
        <v>43</v>
      </c>
      <c r="F35" s="117"/>
      <c r="G35" s="117"/>
      <c r="H35" s="34" t="s">
        <v>52</v>
      </c>
      <c r="I35" s="34"/>
    </row>
    <row r="36" spans="1:9" x14ac:dyDescent="0.2">
      <c r="A36" s="117"/>
      <c r="B36" s="86" t="s">
        <v>47</v>
      </c>
      <c r="C36" s="465" t="str">
        <f>'Finansiniai duomenys'!C19</f>
        <v>Plungės rajono savivaldybė</v>
      </c>
      <c r="D36" s="466"/>
      <c r="E36" s="118">
        <f>'Finansiniai duomenys'!E19</f>
        <v>1</v>
      </c>
      <c r="F36" s="117"/>
      <c r="G36" s="117"/>
      <c r="H36" s="34" t="s">
        <v>56</v>
      </c>
      <c r="I36" s="34"/>
    </row>
    <row r="37" spans="1:9" x14ac:dyDescent="0.2">
      <c r="A37" s="117"/>
      <c r="B37" s="86" t="s">
        <v>51</v>
      </c>
      <c r="C37" s="465">
        <f>'Finansiniai duomenys'!C20</f>
        <v>0</v>
      </c>
      <c r="D37" s="466"/>
      <c r="E37" s="118">
        <f>'Finansiniai duomenys'!E20</f>
        <v>0</v>
      </c>
      <c r="F37" s="117"/>
      <c r="G37" s="117"/>
      <c r="H37" s="34" t="s">
        <v>59</v>
      </c>
      <c r="I37" s="34"/>
    </row>
    <row r="38" spans="1:9" x14ac:dyDescent="0.2">
      <c r="A38" s="117"/>
      <c r="B38" s="86" t="s">
        <v>55</v>
      </c>
      <c r="C38" s="465">
        <f>'Finansiniai duomenys'!C26</f>
        <v>0</v>
      </c>
      <c r="D38" s="466"/>
      <c r="E38" s="118">
        <f>'Finansiniai duomenys'!E26</f>
        <v>0</v>
      </c>
      <c r="F38" s="117"/>
      <c r="G38" s="117"/>
      <c r="H38" s="30" t="s">
        <v>62</v>
      </c>
      <c r="I38" s="34"/>
    </row>
    <row r="39" spans="1:9" x14ac:dyDescent="0.2">
      <c r="A39" s="117"/>
      <c r="B39" s="86" t="s">
        <v>58</v>
      </c>
      <c r="C39" s="465">
        <f>'Finansiniai duomenys'!C27</f>
        <v>0</v>
      </c>
      <c r="D39" s="466"/>
      <c r="E39" s="118">
        <f>'Finansiniai duomenys'!E27</f>
        <v>0</v>
      </c>
      <c r="F39" s="117"/>
      <c r="G39" s="117"/>
      <c r="H39" s="30" t="s">
        <v>65</v>
      </c>
    </row>
    <row r="40" spans="1:9" x14ac:dyDescent="0.2">
      <c r="A40" s="117"/>
      <c r="B40" s="86" t="s">
        <v>61</v>
      </c>
      <c r="C40" s="465">
        <f>'Finansiniai duomenys'!C28</f>
        <v>0</v>
      </c>
      <c r="D40" s="466"/>
      <c r="E40" s="118">
        <f>'Finansiniai duomenys'!E28</f>
        <v>0</v>
      </c>
      <c r="F40" s="117"/>
      <c r="G40" s="117"/>
    </row>
    <row r="41" spans="1:9" x14ac:dyDescent="0.2">
      <c r="A41" s="117"/>
      <c r="B41" s="86" t="s">
        <v>75</v>
      </c>
      <c r="C41" s="449" t="s">
        <v>76</v>
      </c>
      <c r="D41" s="450"/>
      <c r="E41" s="69">
        <f>100%-SUM(E36:E40)</f>
        <v>0</v>
      </c>
      <c r="F41" s="117"/>
      <c r="G41" s="117"/>
    </row>
    <row r="42" spans="1:9" x14ac:dyDescent="0.2">
      <c r="A42" s="117"/>
      <c r="B42" s="86"/>
      <c r="C42" s="70"/>
      <c r="D42" s="70"/>
      <c r="E42" s="70"/>
      <c r="F42" s="117"/>
      <c r="G42" s="117"/>
    </row>
    <row r="43" spans="1:9" x14ac:dyDescent="0.2">
      <c r="A43" s="117"/>
      <c r="B43" s="70" t="s">
        <v>78</v>
      </c>
      <c r="C43" s="467">
        <f>'Finansiniai duomenys'!C31</f>
        <v>1</v>
      </c>
      <c r="D43" s="467"/>
      <c r="E43" s="467"/>
      <c r="F43" s="117"/>
      <c r="G43" s="117"/>
    </row>
    <row r="44" spans="1:9" ht="24" x14ac:dyDescent="0.2">
      <c r="A44" s="117"/>
      <c r="B44" s="87" t="s">
        <v>360</v>
      </c>
      <c r="C44" s="468" t="str">
        <f>'Finansiniai duomenys'!C32</f>
        <v>Plungės rajono savivaldybė</v>
      </c>
      <c r="D44" s="468"/>
      <c r="E44" s="468"/>
      <c r="F44" s="117"/>
      <c r="G44" s="117"/>
    </row>
    <row r="45" spans="1:9" x14ac:dyDescent="0.2">
      <c r="A45" s="117"/>
      <c r="B45" s="35"/>
      <c r="C45" s="70"/>
      <c r="D45" s="70"/>
      <c r="E45" s="70"/>
      <c r="F45" s="117"/>
      <c r="G45" s="117"/>
    </row>
    <row r="46" spans="1:9" ht="24" x14ac:dyDescent="0.2">
      <c r="A46" s="117"/>
      <c r="B46" s="88" t="s">
        <v>82</v>
      </c>
      <c r="C46" s="469" t="e">
        <f>'Finansiniai duomenys'!#REF!</f>
        <v>#REF!</v>
      </c>
      <c r="D46" s="469"/>
      <c r="E46" s="469"/>
      <c r="F46" s="117"/>
      <c r="G46" s="117"/>
    </row>
    <row r="47" spans="1:9" ht="41.25" customHeight="1" x14ac:dyDescent="0.2">
      <c r="A47" s="117"/>
      <c r="B47" s="88" t="s">
        <v>84</v>
      </c>
      <c r="C47" s="470" t="e">
        <f>'Finansiniai duomenys'!#REF!</f>
        <v>#REF!</v>
      </c>
      <c r="D47" s="470"/>
      <c r="E47" s="470"/>
      <c r="F47" s="117"/>
      <c r="G47" s="117"/>
    </row>
    <row r="48" spans="1:9" x14ac:dyDescent="0.2">
      <c r="A48" s="117"/>
      <c r="B48" s="35"/>
      <c r="C48" s="70"/>
      <c r="D48" s="70"/>
      <c r="E48" s="70"/>
      <c r="F48" s="117"/>
      <c r="G48" s="117"/>
    </row>
    <row r="49" spans="1:12" ht="24.6" customHeight="1" x14ac:dyDescent="0.2">
      <c r="A49" s="117"/>
      <c r="B49" s="35"/>
      <c r="C49" s="443" t="s">
        <v>87</v>
      </c>
      <c r="D49" s="443"/>
      <c r="E49" s="443"/>
      <c r="F49" s="117"/>
      <c r="G49" s="117"/>
      <c r="H49" s="36"/>
    </row>
    <row r="50" spans="1:12" s="36" customFormat="1" ht="12" customHeight="1" x14ac:dyDescent="0.2">
      <c r="A50" s="123"/>
      <c r="B50" s="135"/>
      <c r="C50" s="455"/>
      <c r="D50" s="455"/>
      <c r="E50" s="455"/>
      <c r="F50" s="123"/>
      <c r="G50" s="123"/>
      <c r="H50" s="30"/>
      <c r="K50" s="30"/>
      <c r="L50" s="30"/>
    </row>
    <row r="51" spans="1:12" ht="12" customHeight="1" x14ac:dyDescent="0.2">
      <c r="A51" s="117"/>
      <c r="B51" s="34"/>
      <c r="C51" s="435" t="s">
        <v>91</v>
      </c>
      <c r="D51" s="435"/>
      <c r="E51" s="435"/>
      <c r="F51" s="117"/>
      <c r="G51" s="117"/>
    </row>
    <row r="52" spans="1:12" x14ac:dyDescent="0.2">
      <c r="A52" s="117"/>
      <c r="B52" s="34"/>
      <c r="C52" s="437" t="s">
        <v>93</v>
      </c>
      <c r="D52" s="437"/>
      <c r="E52" s="437"/>
      <c r="F52" s="117"/>
      <c r="G52" s="117"/>
    </row>
    <row r="53" spans="1:12" ht="12.75" thickBot="1" x14ac:dyDescent="0.25">
      <c r="A53" s="117"/>
      <c r="B53" s="89" t="s">
        <v>95</v>
      </c>
      <c r="C53" s="37" t="s">
        <v>361</v>
      </c>
      <c r="D53" s="37"/>
      <c r="E53" s="37" t="s">
        <v>362</v>
      </c>
      <c r="F53" s="117"/>
      <c r="G53" s="117"/>
    </row>
    <row r="54" spans="1:12" x14ac:dyDescent="0.2">
      <c r="A54" s="117"/>
      <c r="B54" s="90" t="s">
        <v>97</v>
      </c>
      <c r="C54" s="1"/>
      <c r="D54" s="38"/>
      <c r="E54" s="75"/>
      <c r="F54" s="117"/>
      <c r="G54" s="117"/>
    </row>
    <row r="55" spans="1:12" x14ac:dyDescent="0.2">
      <c r="A55" s="117"/>
      <c r="B55" s="90" t="s">
        <v>99</v>
      </c>
      <c r="C55" s="2"/>
      <c r="D55" s="39"/>
      <c r="E55" s="76"/>
      <c r="F55" s="117"/>
      <c r="G55" s="117"/>
      <c r="H55" s="40"/>
    </row>
    <row r="56" spans="1:12" s="40" customFormat="1" x14ac:dyDescent="0.2">
      <c r="A56" s="124"/>
      <c r="B56" s="91" t="s">
        <v>101</v>
      </c>
      <c r="C56" s="41">
        <f>+C54-C55</f>
        <v>0</v>
      </c>
      <c r="D56" s="34"/>
      <c r="E56" s="73">
        <f>+E54-E55</f>
        <v>0</v>
      </c>
      <c r="F56" s="124"/>
      <c r="G56" s="124"/>
      <c r="K56" s="30"/>
      <c r="L56" s="30"/>
    </row>
    <row r="57" spans="1:12" s="40" customFormat="1" x14ac:dyDescent="0.2">
      <c r="A57" s="124"/>
      <c r="B57" s="90" t="s">
        <v>103</v>
      </c>
      <c r="C57" s="7"/>
      <c r="D57" s="39"/>
      <c r="E57" s="119"/>
      <c r="F57" s="124"/>
      <c r="G57" s="124"/>
      <c r="H57" s="30"/>
      <c r="K57" s="30"/>
      <c r="L57" s="30"/>
    </row>
    <row r="58" spans="1:12" x14ac:dyDescent="0.2">
      <c r="A58" s="117"/>
      <c r="B58" s="90" t="s">
        <v>105</v>
      </c>
      <c r="C58" s="3"/>
      <c r="D58" s="39"/>
      <c r="E58" s="5"/>
      <c r="F58" s="117"/>
      <c r="G58" s="117"/>
      <c r="H58" s="40"/>
    </row>
    <row r="59" spans="1:12" s="40" customFormat="1" x14ac:dyDescent="0.2">
      <c r="A59" s="124"/>
      <c r="B59" s="91" t="s">
        <v>107</v>
      </c>
      <c r="C59" s="41">
        <f>+C56-C57-C58</f>
        <v>0</v>
      </c>
      <c r="D59" s="34"/>
      <c r="E59" s="73">
        <f>+E56-E57-E58</f>
        <v>0</v>
      </c>
      <c r="F59" s="124"/>
      <c r="G59" s="124"/>
      <c r="K59" s="30"/>
      <c r="L59" s="30"/>
    </row>
    <row r="60" spans="1:12" s="40" customFormat="1" x14ac:dyDescent="0.2">
      <c r="A60" s="124"/>
      <c r="B60" s="90" t="s">
        <v>109</v>
      </c>
      <c r="C60" s="6"/>
      <c r="D60" s="34"/>
      <c r="E60" s="120"/>
      <c r="F60" s="124"/>
      <c r="G60" s="124"/>
      <c r="H60" s="30"/>
      <c r="K60" s="42"/>
      <c r="L60" s="43"/>
    </row>
    <row r="61" spans="1:12" x14ac:dyDescent="0.2">
      <c r="A61" s="117"/>
      <c r="B61" s="90" t="s">
        <v>111</v>
      </c>
      <c r="C61" s="3"/>
      <c r="D61" s="34"/>
      <c r="E61" s="121"/>
      <c r="F61" s="117"/>
      <c r="G61" s="117"/>
    </row>
    <row r="62" spans="1:12" x14ac:dyDescent="0.2">
      <c r="A62" s="117"/>
      <c r="B62" s="90" t="s">
        <v>113</v>
      </c>
      <c r="C62" s="44">
        <f>C63-C64</f>
        <v>0</v>
      </c>
      <c r="D62" s="34"/>
      <c r="E62" s="74">
        <f>E63-E64</f>
        <v>0</v>
      </c>
      <c r="F62" s="117"/>
      <c r="G62" s="117"/>
    </row>
    <row r="63" spans="1:12" x14ac:dyDescent="0.2">
      <c r="A63" s="117"/>
      <c r="B63" s="92" t="s">
        <v>115</v>
      </c>
      <c r="C63" s="1"/>
      <c r="D63" s="39"/>
      <c r="E63" s="75"/>
      <c r="F63" s="117"/>
      <c r="G63" s="117"/>
    </row>
    <row r="64" spans="1:12" x14ac:dyDescent="0.2">
      <c r="A64" s="117"/>
      <c r="B64" s="92" t="s">
        <v>117</v>
      </c>
      <c r="C64" s="2"/>
      <c r="D64" s="39"/>
      <c r="E64" s="76"/>
      <c r="F64" s="117"/>
      <c r="G64" s="117"/>
      <c r="H64" s="40"/>
    </row>
    <row r="65" spans="1:12" s="40" customFormat="1" x14ac:dyDescent="0.2">
      <c r="A65" s="124"/>
      <c r="B65" s="91" t="s">
        <v>119</v>
      </c>
      <c r="C65" s="41">
        <f>+C59+C60+C61+C62</f>
        <v>0</v>
      </c>
      <c r="D65" s="34"/>
      <c r="E65" s="73">
        <f>+E59+E60+E61+E62</f>
        <v>0</v>
      </c>
      <c r="F65" s="124"/>
      <c r="G65" s="124"/>
      <c r="H65" s="30"/>
      <c r="K65" s="30"/>
      <c r="L65" s="30"/>
    </row>
    <row r="66" spans="1:12" x14ac:dyDescent="0.2">
      <c r="A66" s="117"/>
      <c r="B66" s="90" t="s">
        <v>121</v>
      </c>
      <c r="C66" s="3"/>
      <c r="D66" s="34"/>
      <c r="E66" s="77"/>
      <c r="F66" s="117"/>
      <c r="G66" s="117"/>
      <c r="H66" s="40"/>
    </row>
    <row r="67" spans="1:12" s="40" customFormat="1" x14ac:dyDescent="0.2">
      <c r="A67" s="124"/>
      <c r="B67" s="91" t="s">
        <v>123</v>
      </c>
      <c r="C67" s="41">
        <f>C65-C66</f>
        <v>0</v>
      </c>
      <c r="D67" s="34"/>
      <c r="E67" s="73">
        <f>E65-E66</f>
        <v>0</v>
      </c>
      <c r="F67" s="124"/>
      <c r="G67" s="124"/>
      <c r="H67" s="30"/>
      <c r="K67" s="30"/>
      <c r="L67" s="30"/>
    </row>
    <row r="68" spans="1:12" s="40" customFormat="1" ht="24" x14ac:dyDescent="0.2">
      <c r="A68" s="124"/>
      <c r="B68" s="93" t="s">
        <v>363</v>
      </c>
      <c r="C68" s="55"/>
      <c r="D68" s="34"/>
      <c r="E68" s="78"/>
      <c r="F68" s="124"/>
      <c r="G68" s="124"/>
      <c r="H68" s="30"/>
      <c r="K68" s="30"/>
      <c r="L68" s="30"/>
    </row>
    <row r="69" spans="1:12" ht="16.5" customHeight="1" x14ac:dyDescent="0.2">
      <c r="A69" s="117"/>
      <c r="B69" s="34"/>
      <c r="C69" s="34"/>
      <c r="D69" s="34"/>
      <c r="E69" s="34"/>
      <c r="F69" s="117"/>
      <c r="G69" s="117"/>
    </row>
    <row r="70" spans="1:12" ht="12.75" thickBot="1" x14ac:dyDescent="0.25">
      <c r="A70" s="117"/>
      <c r="B70" s="89" t="s">
        <v>127</v>
      </c>
      <c r="C70" s="45">
        <v>42369</v>
      </c>
      <c r="D70" s="37"/>
      <c r="E70" s="45">
        <v>42735</v>
      </c>
      <c r="F70" s="117"/>
      <c r="G70" s="117"/>
    </row>
    <row r="71" spans="1:12" x14ac:dyDescent="0.2">
      <c r="A71" s="117"/>
      <c r="B71" s="94" t="s">
        <v>129</v>
      </c>
      <c r="C71" s="1"/>
      <c r="D71" s="34"/>
      <c r="E71" s="71"/>
      <c r="F71" s="117"/>
      <c r="G71" s="117"/>
    </row>
    <row r="72" spans="1:12" x14ac:dyDescent="0.2">
      <c r="A72" s="117"/>
      <c r="B72" s="94" t="s">
        <v>131</v>
      </c>
      <c r="C72" s="4"/>
      <c r="D72" s="34"/>
      <c r="E72" s="80"/>
      <c r="F72" s="117"/>
      <c r="G72" s="117"/>
    </row>
    <row r="73" spans="1:12" x14ac:dyDescent="0.2">
      <c r="A73" s="117"/>
      <c r="B73" s="94" t="s">
        <v>133</v>
      </c>
      <c r="C73" s="4"/>
      <c r="D73" s="34"/>
      <c r="E73" s="80"/>
      <c r="F73" s="117"/>
      <c r="G73" s="117"/>
    </row>
    <row r="74" spans="1:12" x14ac:dyDescent="0.2">
      <c r="A74" s="117"/>
      <c r="B74" s="94" t="s">
        <v>135</v>
      </c>
      <c r="C74" s="4"/>
      <c r="D74" s="34"/>
      <c r="E74" s="80"/>
      <c r="F74" s="117"/>
      <c r="G74" s="117"/>
    </row>
    <row r="75" spans="1:12" x14ac:dyDescent="0.2">
      <c r="A75" s="117"/>
      <c r="B75" s="94" t="s">
        <v>364</v>
      </c>
      <c r="C75" s="2"/>
      <c r="D75" s="34"/>
      <c r="E75" s="122"/>
      <c r="F75" s="117"/>
      <c r="G75" s="117"/>
      <c r="H75" s="40"/>
    </row>
    <row r="76" spans="1:12" s="40" customFormat="1" x14ac:dyDescent="0.2">
      <c r="A76" s="124"/>
      <c r="B76" s="95" t="s">
        <v>137</v>
      </c>
      <c r="C76" s="46">
        <f>SUM(C71:C75)</f>
        <v>0</v>
      </c>
      <c r="D76" s="34"/>
      <c r="E76" s="46">
        <f>SUM(E71:E75)</f>
        <v>0</v>
      </c>
      <c r="F76" s="124"/>
      <c r="G76" s="124"/>
      <c r="H76" s="30"/>
      <c r="K76" s="30"/>
      <c r="L76" s="30"/>
    </row>
    <row r="77" spans="1:12" ht="7.5" customHeight="1" x14ac:dyDescent="0.2">
      <c r="A77" s="117"/>
      <c r="B77" s="34"/>
      <c r="C77" s="47"/>
      <c r="D77" s="48"/>
      <c r="E77" s="47"/>
      <c r="F77" s="117"/>
      <c r="G77" s="117"/>
    </row>
    <row r="78" spans="1:12" ht="11.25" customHeight="1" x14ac:dyDescent="0.2">
      <c r="A78" s="117"/>
      <c r="B78" s="96" t="s">
        <v>365</v>
      </c>
      <c r="C78" s="1"/>
      <c r="D78" s="48"/>
      <c r="E78" s="75"/>
      <c r="F78" s="117"/>
      <c r="G78" s="117"/>
    </row>
    <row r="79" spans="1:12" x14ac:dyDescent="0.2">
      <c r="A79" s="117"/>
      <c r="B79" s="97" t="s">
        <v>142</v>
      </c>
      <c r="C79" s="4"/>
      <c r="D79" s="48"/>
      <c r="E79" s="11"/>
      <c r="F79" s="117"/>
      <c r="G79" s="117"/>
    </row>
    <row r="80" spans="1:12" x14ac:dyDescent="0.2">
      <c r="A80" s="117"/>
      <c r="B80" s="98" t="s">
        <v>144</v>
      </c>
      <c r="C80" s="4"/>
      <c r="D80" s="48"/>
      <c r="E80" s="11"/>
      <c r="F80" s="117"/>
      <c r="G80" s="117"/>
    </row>
    <row r="81" spans="1:12" x14ac:dyDescent="0.2">
      <c r="A81" s="117"/>
      <c r="B81" s="98" t="s">
        <v>146</v>
      </c>
      <c r="C81" s="2"/>
      <c r="D81" s="48"/>
      <c r="E81" s="76"/>
      <c r="F81" s="117"/>
      <c r="G81" s="117"/>
      <c r="H81" s="40"/>
    </row>
    <row r="82" spans="1:12" s="40" customFormat="1" ht="10.5" customHeight="1" x14ac:dyDescent="0.2">
      <c r="A82" s="124"/>
      <c r="B82" s="95" t="s">
        <v>148</v>
      </c>
      <c r="C82" s="46">
        <f>SUM(C78:C81)</f>
        <v>0</v>
      </c>
      <c r="D82" s="34"/>
      <c r="E82" s="46">
        <f>SUM(E78:E81)</f>
        <v>0</v>
      </c>
      <c r="F82" s="124"/>
      <c r="G82" s="124"/>
      <c r="K82" s="30"/>
      <c r="L82" s="30"/>
    </row>
    <row r="83" spans="1:12" s="40" customFormat="1" ht="10.5" customHeight="1" x14ac:dyDescent="0.2">
      <c r="A83" s="124"/>
      <c r="B83" s="95"/>
      <c r="C83" s="46"/>
      <c r="D83" s="34"/>
      <c r="E83" s="46"/>
      <c r="F83" s="124"/>
      <c r="G83" s="124"/>
      <c r="K83" s="30"/>
      <c r="L83" s="30"/>
    </row>
    <row r="84" spans="1:12" s="40" customFormat="1" ht="10.5" customHeight="1" x14ac:dyDescent="0.2">
      <c r="A84" s="124"/>
      <c r="B84" s="95" t="s">
        <v>150</v>
      </c>
      <c r="C84" s="4"/>
      <c r="D84" s="34"/>
      <c r="E84" s="79"/>
      <c r="F84" s="124"/>
      <c r="G84" s="124"/>
      <c r="K84" s="30"/>
      <c r="L84" s="30"/>
    </row>
    <row r="85" spans="1:12" s="40" customFormat="1" ht="10.5" customHeight="1" x14ac:dyDescent="0.2">
      <c r="A85" s="124"/>
      <c r="B85" s="95"/>
      <c r="C85" s="46"/>
      <c r="D85" s="34"/>
      <c r="E85" s="46"/>
      <c r="F85" s="124"/>
      <c r="G85" s="124"/>
      <c r="K85" s="30"/>
      <c r="L85" s="30"/>
    </row>
    <row r="86" spans="1:12" s="40" customFormat="1" x14ac:dyDescent="0.2">
      <c r="A86" s="124"/>
      <c r="B86" s="95" t="s">
        <v>153</v>
      </c>
      <c r="C86" s="4"/>
      <c r="D86" s="34"/>
      <c r="E86" s="11"/>
      <c r="F86" s="124"/>
      <c r="G86" s="124"/>
      <c r="H86" s="30"/>
      <c r="K86" s="30"/>
      <c r="L86" s="30"/>
    </row>
    <row r="87" spans="1:12" ht="7.5" customHeight="1" x14ac:dyDescent="0.2">
      <c r="A87" s="117"/>
      <c r="B87" s="34"/>
      <c r="C87" s="47"/>
      <c r="D87" s="34"/>
      <c r="E87" s="47"/>
      <c r="F87" s="117"/>
      <c r="G87" s="117"/>
      <c r="H87" s="40"/>
    </row>
    <row r="88" spans="1:12" s="40" customFormat="1" x14ac:dyDescent="0.2">
      <c r="A88" s="124"/>
      <c r="B88" s="99" t="s">
        <v>155</v>
      </c>
      <c r="C88" s="46">
        <f>SUM(C76,C82,C84,C86)</f>
        <v>0</v>
      </c>
      <c r="D88" s="34"/>
      <c r="E88" s="46">
        <f>SUM(E76,E82,E84,E86)</f>
        <v>0</v>
      </c>
      <c r="F88" s="124"/>
      <c r="G88" s="124"/>
      <c r="H88" s="30"/>
      <c r="K88" s="30"/>
      <c r="L88" s="30"/>
    </row>
    <row r="89" spans="1:12" x14ac:dyDescent="0.2">
      <c r="A89" s="117"/>
      <c r="B89" s="100"/>
      <c r="C89" s="47"/>
      <c r="D89" s="34"/>
      <c r="E89" s="47"/>
      <c r="F89" s="117"/>
      <c r="G89" s="117"/>
      <c r="H89" s="40"/>
    </row>
    <row r="90" spans="1:12" s="40" customFormat="1" ht="24.75" customHeight="1" x14ac:dyDescent="0.2">
      <c r="A90" s="124"/>
      <c r="B90" s="101" t="s">
        <v>157</v>
      </c>
      <c r="C90" s="4"/>
      <c r="D90" s="34"/>
      <c r="E90" s="80"/>
      <c r="F90" s="124"/>
      <c r="G90" s="124"/>
      <c r="K90" s="30"/>
      <c r="L90" s="30"/>
    </row>
    <row r="91" spans="1:12" s="40" customFormat="1" x14ac:dyDescent="0.2">
      <c r="A91" s="124"/>
      <c r="B91" s="102" t="s">
        <v>159</v>
      </c>
      <c r="C91" s="4"/>
      <c r="D91" s="39"/>
      <c r="E91" s="11"/>
      <c r="F91" s="124"/>
      <c r="G91" s="124"/>
      <c r="K91" s="30"/>
      <c r="L91" s="30"/>
    </row>
    <row r="92" spans="1:12" s="40" customFormat="1" ht="24" x14ac:dyDescent="0.2">
      <c r="A92" s="124"/>
      <c r="B92" s="101" t="s">
        <v>161</v>
      </c>
      <c r="C92" s="4"/>
      <c r="D92" s="34"/>
      <c r="E92" s="79"/>
      <c r="F92" s="124"/>
      <c r="G92" s="124"/>
      <c r="K92" s="30"/>
      <c r="L92" s="30"/>
    </row>
    <row r="93" spans="1:12" s="40" customFormat="1" x14ac:dyDescent="0.2">
      <c r="A93" s="124"/>
      <c r="B93" s="101" t="s">
        <v>163</v>
      </c>
      <c r="C93" s="4"/>
      <c r="D93" s="34"/>
      <c r="E93" s="80"/>
      <c r="F93" s="124"/>
      <c r="G93" s="124"/>
      <c r="K93" s="30"/>
      <c r="L93" s="30"/>
    </row>
    <row r="94" spans="1:12" s="40" customFormat="1" x14ac:dyDescent="0.2">
      <c r="A94" s="124"/>
      <c r="B94" s="101" t="s">
        <v>167</v>
      </c>
      <c r="C94" s="4"/>
      <c r="D94" s="34"/>
      <c r="E94" s="80"/>
      <c r="F94" s="124"/>
      <c r="G94" s="124"/>
      <c r="K94" s="30"/>
      <c r="L94" s="30"/>
    </row>
    <row r="95" spans="1:12" s="40" customFormat="1" x14ac:dyDescent="0.2">
      <c r="A95" s="124"/>
      <c r="B95" s="101" t="s">
        <v>169</v>
      </c>
      <c r="C95" s="4"/>
      <c r="D95" s="34"/>
      <c r="E95" s="80"/>
      <c r="F95" s="124"/>
      <c r="G95" s="124"/>
      <c r="K95" s="30"/>
      <c r="L95" s="30"/>
    </row>
    <row r="96" spans="1:12" s="40" customFormat="1" x14ac:dyDescent="0.2">
      <c r="A96" s="124"/>
      <c r="B96" s="102" t="s">
        <v>171</v>
      </c>
      <c r="C96" s="4"/>
      <c r="D96" s="34"/>
      <c r="E96" s="80"/>
      <c r="F96" s="124"/>
      <c r="G96" s="124"/>
      <c r="K96" s="30"/>
      <c r="L96" s="30"/>
    </row>
    <row r="97" spans="1:12" s="40" customFormat="1" x14ac:dyDescent="0.2">
      <c r="A97" s="124"/>
      <c r="B97" s="101" t="s">
        <v>173</v>
      </c>
      <c r="C97" s="4"/>
      <c r="D97" s="34"/>
      <c r="E97" s="80"/>
      <c r="F97" s="124"/>
      <c r="G97" s="117"/>
      <c r="K97" s="30"/>
      <c r="L97" s="30"/>
    </row>
    <row r="98" spans="1:12" s="40" customFormat="1" ht="37.5" customHeight="1" x14ac:dyDescent="0.2">
      <c r="A98" s="124"/>
      <c r="B98" s="101" t="s">
        <v>366</v>
      </c>
      <c r="C98" s="5"/>
      <c r="D98" s="49"/>
      <c r="E98" s="72"/>
      <c r="F98" s="124"/>
      <c r="G98" s="117"/>
      <c r="K98" s="30"/>
      <c r="L98" s="30"/>
    </row>
    <row r="99" spans="1:12" s="40" customFormat="1" x14ac:dyDescent="0.2">
      <c r="A99" s="124"/>
      <c r="B99" s="91" t="s">
        <v>175</v>
      </c>
      <c r="C99" s="46">
        <f>SUM(C90,C92:C95,C97:C97)</f>
        <v>0</v>
      </c>
      <c r="D99" s="34"/>
      <c r="E99" s="46">
        <f>SUM(E90,E92:E95,E97:E97)</f>
        <v>0</v>
      </c>
      <c r="F99" s="124"/>
      <c r="G99" s="124"/>
      <c r="H99" s="30"/>
      <c r="K99" s="30"/>
      <c r="L99" s="30"/>
    </row>
    <row r="100" spans="1:12" ht="7.5" customHeight="1" x14ac:dyDescent="0.2">
      <c r="A100" s="117"/>
      <c r="B100" s="90"/>
      <c r="C100" s="47"/>
      <c r="D100" s="34"/>
      <c r="E100" s="47"/>
      <c r="F100" s="117"/>
      <c r="G100" s="117"/>
      <c r="H100" s="40"/>
    </row>
    <row r="101" spans="1:12" s="40" customFormat="1" x14ac:dyDescent="0.2">
      <c r="A101" s="124"/>
      <c r="B101" s="91" t="s">
        <v>178</v>
      </c>
      <c r="C101" s="24"/>
      <c r="D101" s="34"/>
      <c r="E101" s="79"/>
      <c r="F101" s="124"/>
      <c r="G101" s="124"/>
      <c r="K101" s="30"/>
      <c r="L101" s="30"/>
    </row>
    <row r="102" spans="1:12" s="40" customFormat="1" x14ac:dyDescent="0.2">
      <c r="A102" s="124"/>
      <c r="B102" s="91"/>
      <c r="C102" s="47"/>
      <c r="D102" s="34"/>
      <c r="E102" s="47"/>
      <c r="F102" s="124"/>
      <c r="G102" s="124"/>
      <c r="K102" s="30"/>
      <c r="L102" s="30"/>
    </row>
    <row r="103" spans="1:12" s="40" customFormat="1" x14ac:dyDescent="0.2">
      <c r="A103" s="124"/>
      <c r="B103" s="91" t="s">
        <v>367</v>
      </c>
      <c r="C103" s="5"/>
      <c r="D103" s="49"/>
      <c r="E103" s="5"/>
      <c r="F103" s="124"/>
      <c r="G103" s="124"/>
      <c r="H103" s="30"/>
      <c r="K103" s="30"/>
      <c r="L103" s="30"/>
    </row>
    <row r="104" spans="1:12" ht="7.5" customHeight="1" x14ac:dyDescent="0.2">
      <c r="A104" s="117"/>
      <c r="B104" s="90"/>
      <c r="C104" s="47"/>
      <c r="D104" s="34"/>
      <c r="E104" s="47"/>
      <c r="F104" s="117"/>
      <c r="G104" s="117"/>
    </row>
    <row r="105" spans="1:12" x14ac:dyDescent="0.2">
      <c r="A105" s="117"/>
      <c r="B105" s="92" t="s">
        <v>368</v>
      </c>
      <c r="C105" s="11"/>
      <c r="D105" s="49"/>
      <c r="E105" s="79"/>
      <c r="F105" s="117"/>
      <c r="G105" s="117"/>
    </row>
    <row r="106" spans="1:12" x14ac:dyDescent="0.2">
      <c r="A106" s="117"/>
      <c r="B106" s="103" t="s">
        <v>186</v>
      </c>
      <c r="C106" s="24"/>
      <c r="D106" s="49"/>
      <c r="E106" s="11"/>
      <c r="F106" s="117"/>
      <c r="G106" s="117"/>
    </row>
    <row r="107" spans="1:12" x14ac:dyDescent="0.2">
      <c r="A107" s="117"/>
      <c r="B107" s="92" t="s">
        <v>369</v>
      </c>
      <c r="C107" s="11"/>
      <c r="D107" s="49"/>
      <c r="E107" s="11"/>
      <c r="F107" s="117"/>
      <c r="G107" s="117"/>
    </row>
    <row r="108" spans="1:12" x14ac:dyDescent="0.2">
      <c r="A108" s="117"/>
      <c r="B108" s="103" t="s">
        <v>190</v>
      </c>
      <c r="C108" s="24"/>
      <c r="D108" s="48"/>
      <c r="E108" s="11"/>
      <c r="F108" s="117"/>
      <c r="G108" s="117"/>
    </row>
    <row r="109" spans="1:12" x14ac:dyDescent="0.2">
      <c r="A109" s="117"/>
      <c r="B109" s="104" t="s">
        <v>370</v>
      </c>
      <c r="C109" s="24"/>
      <c r="D109" s="48"/>
      <c r="E109" s="11"/>
      <c r="F109" s="117"/>
      <c r="G109" s="117"/>
      <c r="H109" s="40"/>
    </row>
    <row r="110" spans="1:12" s="40" customFormat="1" x14ac:dyDescent="0.2">
      <c r="A110" s="124"/>
      <c r="B110" s="91" t="s">
        <v>371</v>
      </c>
      <c r="C110" s="46">
        <f>SUM(C105,C107)</f>
        <v>0</v>
      </c>
      <c r="D110" s="34"/>
      <c r="E110" s="46">
        <f>SUM(E105,E107)</f>
        <v>0</v>
      </c>
      <c r="F110" s="124"/>
      <c r="G110" s="124"/>
      <c r="K110" s="30"/>
      <c r="L110" s="30"/>
    </row>
    <row r="111" spans="1:12" s="40" customFormat="1" x14ac:dyDescent="0.2">
      <c r="A111" s="124"/>
      <c r="B111" s="91"/>
      <c r="C111" s="46"/>
      <c r="D111" s="34"/>
      <c r="E111" s="46"/>
      <c r="F111" s="124"/>
      <c r="G111" s="124"/>
      <c r="K111" s="30"/>
      <c r="L111" s="30"/>
    </row>
    <row r="112" spans="1:12" s="40" customFormat="1" x14ac:dyDescent="0.2">
      <c r="A112" s="124"/>
      <c r="B112" s="91" t="s">
        <v>197</v>
      </c>
      <c r="C112" s="24"/>
      <c r="D112" s="34"/>
      <c r="E112" s="79"/>
      <c r="F112" s="124"/>
      <c r="G112" s="124"/>
      <c r="K112" s="30"/>
      <c r="L112" s="30"/>
    </row>
    <row r="113" spans="1:12" s="40" customFormat="1" ht="7.5" customHeight="1" x14ac:dyDescent="0.2">
      <c r="A113" s="124"/>
      <c r="B113" s="91"/>
      <c r="C113" s="46"/>
      <c r="D113" s="34"/>
      <c r="E113" s="46"/>
      <c r="F113" s="124"/>
      <c r="G113" s="124"/>
      <c r="K113" s="30"/>
      <c r="L113" s="30"/>
    </row>
    <row r="114" spans="1:12" s="40" customFormat="1" x14ac:dyDescent="0.2">
      <c r="A114" s="124"/>
      <c r="B114" s="91" t="s">
        <v>200</v>
      </c>
      <c r="C114" s="23"/>
      <c r="D114" s="34"/>
      <c r="E114" s="79"/>
      <c r="F114" s="124"/>
      <c r="G114" s="124"/>
      <c r="H114" s="30"/>
      <c r="K114" s="30"/>
      <c r="L114" s="30"/>
    </row>
    <row r="115" spans="1:12" ht="7.5" customHeight="1" x14ac:dyDescent="0.2">
      <c r="A115" s="117"/>
      <c r="B115" s="34"/>
      <c r="C115" s="47"/>
      <c r="D115" s="34"/>
      <c r="E115" s="47"/>
      <c r="F115" s="117"/>
      <c r="G115" s="117"/>
      <c r="H115" s="40"/>
    </row>
    <row r="116" spans="1:12" s="40" customFormat="1" x14ac:dyDescent="0.2">
      <c r="A116" s="124"/>
      <c r="B116" s="91" t="s">
        <v>203</v>
      </c>
      <c r="C116" s="46">
        <f>SUM(C99,C101,C103,C110,C112,C114)</f>
        <v>0</v>
      </c>
      <c r="D116" s="34"/>
      <c r="E116" s="46">
        <f>SUM(E99,E101,E103,E110,E112,E114)</f>
        <v>0</v>
      </c>
      <c r="F116" s="124"/>
      <c r="G116" s="124"/>
      <c r="K116" s="30"/>
      <c r="L116" s="30"/>
    </row>
    <row r="117" spans="1:12" s="40" customFormat="1" x14ac:dyDescent="0.2">
      <c r="A117" s="124"/>
      <c r="B117" s="91"/>
      <c r="C117" s="50"/>
      <c r="D117" s="34"/>
      <c r="E117" s="50"/>
      <c r="F117" s="124"/>
      <c r="G117" s="124"/>
      <c r="K117" s="30"/>
      <c r="L117" s="30"/>
    </row>
    <row r="118" spans="1:12" s="40" customFormat="1" x14ac:dyDescent="0.2">
      <c r="A118" s="124"/>
      <c r="B118" s="91" t="s">
        <v>206</v>
      </c>
      <c r="C118" s="51" t="str">
        <f>IF(ROUND((C88-C116)/2,1)=0,"Balansas",C88-C116)</f>
        <v>Balansas</v>
      </c>
      <c r="D118" s="34"/>
      <c r="E118" s="51" t="str">
        <f>IF(ROUND((E88-E116)/2,1)=0,"Balansas",E88-E116)</f>
        <v>Balansas</v>
      </c>
      <c r="F118" s="124"/>
      <c r="G118" s="124"/>
      <c r="H118" s="30"/>
      <c r="K118" s="30"/>
      <c r="L118" s="30"/>
    </row>
    <row r="119" spans="1:12" x14ac:dyDescent="0.2">
      <c r="A119" s="117"/>
      <c r="B119" s="34"/>
      <c r="C119" s="34"/>
      <c r="D119" s="34"/>
      <c r="E119" s="34"/>
      <c r="F119" s="117"/>
      <c r="G119" s="117"/>
    </row>
    <row r="120" spans="1:12" x14ac:dyDescent="0.2">
      <c r="A120" s="117"/>
      <c r="B120" s="34"/>
      <c r="C120" s="34"/>
      <c r="D120" s="34"/>
      <c r="E120" s="34"/>
      <c r="F120" s="117"/>
      <c r="G120" s="117"/>
    </row>
    <row r="121" spans="1:12" x14ac:dyDescent="0.2">
      <c r="A121" s="117"/>
      <c r="B121" s="105" t="s">
        <v>209</v>
      </c>
      <c r="C121" s="56"/>
      <c r="D121" s="49"/>
      <c r="E121" s="81"/>
      <c r="F121" s="117"/>
      <c r="G121" s="117"/>
    </row>
    <row r="122" spans="1:12" x14ac:dyDescent="0.2">
      <c r="A122" s="117"/>
      <c r="B122" s="34"/>
      <c r="C122" s="34"/>
      <c r="D122" s="34"/>
      <c r="E122" s="34"/>
      <c r="F122" s="117"/>
      <c r="G122" s="117"/>
    </row>
    <row r="123" spans="1:12" x14ac:dyDescent="0.2">
      <c r="A123" s="117"/>
      <c r="B123" s="90"/>
      <c r="C123" s="34"/>
      <c r="D123" s="34"/>
      <c r="E123" s="34"/>
      <c r="F123" s="117"/>
      <c r="G123" s="117"/>
    </row>
    <row r="124" spans="1:12" ht="12.75" thickBot="1" x14ac:dyDescent="0.25">
      <c r="A124" s="117"/>
      <c r="B124" s="89" t="s">
        <v>212</v>
      </c>
      <c r="C124" s="37" t="str">
        <f>C53</f>
        <v>2015 metai</v>
      </c>
      <c r="D124" s="37"/>
      <c r="E124" s="37" t="str">
        <f>E53</f>
        <v>2016 metai</v>
      </c>
      <c r="F124" s="117"/>
      <c r="G124" s="117"/>
    </row>
    <row r="125" spans="1:12" x14ac:dyDescent="0.2">
      <c r="A125" s="117"/>
      <c r="B125" s="106" t="s">
        <v>372</v>
      </c>
      <c r="C125" s="62" t="s">
        <v>373</v>
      </c>
      <c r="D125" s="52"/>
      <c r="E125" s="82"/>
      <c r="F125" s="117"/>
      <c r="G125" s="117"/>
    </row>
    <row r="126" spans="1:12" x14ac:dyDescent="0.2">
      <c r="A126" s="117"/>
      <c r="B126" s="107"/>
      <c r="C126" s="52"/>
      <c r="D126" s="52"/>
      <c r="E126" s="52"/>
      <c r="F126" s="117"/>
      <c r="G126" s="117"/>
    </row>
    <row r="127" spans="1:12" ht="24" x14ac:dyDescent="0.2">
      <c r="A127" s="117"/>
      <c r="B127" s="108" t="s">
        <v>214</v>
      </c>
      <c r="C127" s="24"/>
      <c r="D127" s="34"/>
      <c r="E127" s="79"/>
      <c r="F127" s="117"/>
      <c r="G127" s="117"/>
    </row>
    <row r="128" spans="1:12" ht="9" customHeight="1" x14ac:dyDescent="0.2">
      <c r="A128" s="117"/>
      <c r="B128" s="34"/>
      <c r="C128" s="47"/>
      <c r="D128" s="10"/>
      <c r="E128" s="47"/>
      <c r="F128" s="117"/>
      <c r="G128" s="117"/>
    </row>
    <row r="129" spans="1:7" ht="24" x14ac:dyDescent="0.2">
      <c r="A129" s="117"/>
      <c r="B129" s="109" t="s">
        <v>374</v>
      </c>
      <c r="C129" s="23"/>
      <c r="D129" s="49"/>
      <c r="E129" s="79"/>
      <c r="F129" s="117"/>
      <c r="G129" s="117"/>
    </row>
    <row r="130" spans="1:7" x14ac:dyDescent="0.2">
      <c r="A130" s="117"/>
      <c r="B130" s="34"/>
      <c r="C130" s="10"/>
      <c r="D130" s="10"/>
      <c r="E130" s="10"/>
      <c r="F130" s="117"/>
      <c r="G130" s="117"/>
    </row>
    <row r="131" spans="1:7" ht="12.75" thickBot="1" x14ac:dyDescent="0.25">
      <c r="A131" s="117"/>
      <c r="B131" s="89" t="s">
        <v>228</v>
      </c>
      <c r="C131" s="37" t="str">
        <f>C53</f>
        <v>2015 metai</v>
      </c>
      <c r="D131" s="37"/>
      <c r="E131" s="37" t="str">
        <f>E53</f>
        <v>2016 metai</v>
      </c>
      <c r="F131" s="117"/>
      <c r="G131" s="117"/>
    </row>
    <row r="132" spans="1:7" x14ac:dyDescent="0.2">
      <c r="A132" s="117"/>
      <c r="B132" s="110" t="s">
        <v>229</v>
      </c>
      <c r="C132" s="4"/>
      <c r="D132" s="38"/>
      <c r="E132" s="11"/>
      <c r="F132" s="117"/>
      <c r="G132" s="117"/>
    </row>
    <row r="133" spans="1:7" x14ac:dyDescent="0.2">
      <c r="A133" s="117"/>
      <c r="B133" s="111" t="s">
        <v>230</v>
      </c>
      <c r="C133" s="24"/>
      <c r="D133" s="48"/>
      <c r="E133" s="11"/>
      <c r="F133" s="117"/>
      <c r="G133" s="117"/>
    </row>
    <row r="134" spans="1:7" x14ac:dyDescent="0.2">
      <c r="A134" s="117"/>
      <c r="B134" s="110" t="s">
        <v>375</v>
      </c>
      <c r="C134" s="24"/>
      <c r="D134" s="34"/>
      <c r="E134" s="80"/>
      <c r="F134" s="117"/>
      <c r="G134" s="117"/>
    </row>
    <row r="135" spans="1:7" x14ac:dyDescent="0.2">
      <c r="A135" s="117"/>
      <c r="B135" s="110" t="s">
        <v>232</v>
      </c>
      <c r="C135" s="24"/>
      <c r="D135" s="34"/>
      <c r="E135" s="80"/>
      <c r="F135" s="117"/>
      <c r="G135" s="117"/>
    </row>
    <row r="136" spans="1:7" ht="25.5" customHeight="1" x14ac:dyDescent="0.2">
      <c r="A136" s="117"/>
      <c r="B136" s="112" t="s">
        <v>234</v>
      </c>
      <c r="C136" s="34"/>
      <c r="D136" s="10"/>
      <c r="E136" s="34"/>
      <c r="F136" s="117"/>
      <c r="G136" s="117"/>
    </row>
    <row r="137" spans="1:7" ht="12" customHeight="1" thickBot="1" x14ac:dyDescent="0.25">
      <c r="A137" s="117"/>
      <c r="B137" s="113"/>
      <c r="C137" s="53"/>
      <c r="D137" s="53"/>
      <c r="E137" s="53"/>
      <c r="F137" s="117"/>
      <c r="G137" s="117"/>
    </row>
    <row r="138" spans="1:7" ht="12" customHeight="1" thickBot="1" x14ac:dyDescent="0.25">
      <c r="A138" s="117"/>
      <c r="B138" s="89" t="s">
        <v>236</v>
      </c>
      <c r="C138" s="37"/>
      <c r="D138" s="37"/>
      <c r="E138" s="37"/>
      <c r="F138" s="117"/>
      <c r="G138" s="117"/>
    </row>
    <row r="139" spans="1:7" ht="86.25" customHeight="1" x14ac:dyDescent="0.2">
      <c r="A139" s="117"/>
      <c r="B139" s="114" t="s">
        <v>238</v>
      </c>
      <c r="C139" s="433"/>
      <c r="D139" s="433"/>
      <c r="E139" s="433"/>
      <c r="F139" s="117"/>
      <c r="G139" s="117"/>
    </row>
    <row r="140" spans="1:7" x14ac:dyDescent="0.2">
      <c r="A140" s="117"/>
      <c r="B140" s="10"/>
      <c r="C140" s="34"/>
      <c r="D140" s="34"/>
      <c r="E140" s="34"/>
      <c r="F140" s="117"/>
      <c r="G140" s="117"/>
    </row>
    <row r="141" spans="1:7" ht="12.75" thickBot="1" x14ac:dyDescent="0.25">
      <c r="A141" s="117"/>
      <c r="B141" s="126"/>
      <c r="C141" s="54"/>
      <c r="D141" s="54"/>
      <c r="E141" s="54"/>
      <c r="F141" s="117"/>
      <c r="G141" s="117"/>
    </row>
    <row r="142" spans="1:7" ht="13.5" customHeight="1" x14ac:dyDescent="0.2">
      <c r="A142" s="117"/>
      <c r="B142" s="34"/>
      <c r="C142" s="34"/>
      <c r="D142" s="34"/>
      <c r="E142" s="34"/>
      <c r="F142" s="117"/>
      <c r="G142" s="117"/>
    </row>
    <row r="143" spans="1:7" x14ac:dyDescent="0.2">
      <c r="A143" s="117"/>
      <c r="B143" s="31" t="s">
        <v>243</v>
      </c>
      <c r="C143" s="83"/>
      <c r="D143" s="83"/>
      <c r="E143" s="83"/>
      <c r="F143" s="117"/>
      <c r="G143" s="117"/>
    </row>
    <row r="144" spans="1:7" x14ac:dyDescent="0.2">
      <c r="A144" s="117"/>
      <c r="B144" s="34" t="s">
        <v>245</v>
      </c>
      <c r="C144" s="439"/>
      <c r="D144" s="439"/>
      <c r="E144" s="439"/>
      <c r="F144" s="117"/>
      <c r="G144" s="117"/>
    </row>
    <row r="145" spans="1:7" x14ac:dyDescent="0.2">
      <c r="A145" s="117"/>
      <c r="B145" s="34" t="s">
        <v>247</v>
      </c>
      <c r="C145" s="441"/>
      <c r="D145" s="441"/>
      <c r="E145" s="441"/>
      <c r="F145" s="117"/>
      <c r="G145" s="117"/>
    </row>
    <row r="146" spans="1:7" ht="24" x14ac:dyDescent="0.2">
      <c r="A146" s="117"/>
      <c r="B146" s="115" t="s">
        <v>249</v>
      </c>
      <c r="C146" s="429"/>
      <c r="D146" s="429"/>
      <c r="E146" s="429"/>
      <c r="F146" s="117"/>
      <c r="G146" s="117"/>
    </row>
    <row r="147" spans="1:7" ht="30" customHeight="1" x14ac:dyDescent="0.2">
      <c r="A147" s="117"/>
      <c r="B147" s="116" t="s">
        <v>376</v>
      </c>
      <c r="C147" s="431"/>
      <c r="D147" s="431"/>
      <c r="E147" s="431"/>
      <c r="F147" s="117"/>
      <c r="G147" s="117"/>
    </row>
    <row r="148" spans="1:7" ht="1.9" customHeight="1" x14ac:dyDescent="0.2">
      <c r="A148" s="117"/>
      <c r="B148" s="117"/>
      <c r="C148" s="117"/>
      <c r="D148" s="117"/>
      <c r="E148" s="125"/>
      <c r="F148" s="117"/>
      <c r="G148" s="117"/>
    </row>
    <row r="149" spans="1:7" ht="8.25" customHeight="1" x14ac:dyDescent="0.2">
      <c r="A149" s="117"/>
      <c r="B149" s="117"/>
      <c r="C149" s="117"/>
      <c r="D149" s="117"/>
      <c r="E149" s="117"/>
      <c r="F149" s="117"/>
      <c r="G149" s="117"/>
    </row>
  </sheetData>
  <sheetProtection password="DF8B" sheet="1" selectLockedCells="1"/>
  <dataConsolidate/>
  <mergeCells count="33">
    <mergeCell ref="C145:E145"/>
    <mergeCell ref="C146:E146"/>
    <mergeCell ref="C147:E147"/>
    <mergeCell ref="C50:E50"/>
    <mergeCell ref="C51:E51"/>
    <mergeCell ref="C52:E52"/>
    <mergeCell ref="C139:E139"/>
    <mergeCell ref="C144:E144"/>
    <mergeCell ref="D2:E2"/>
    <mergeCell ref="D3:E3"/>
    <mergeCell ref="C49:E49"/>
    <mergeCell ref="C35:D35"/>
    <mergeCell ref="C36:D36"/>
    <mergeCell ref="C37:D37"/>
    <mergeCell ref="C38:D38"/>
    <mergeCell ref="C39:D39"/>
    <mergeCell ref="C40:D40"/>
    <mergeCell ref="C41:D41"/>
    <mergeCell ref="C43:E43"/>
    <mergeCell ref="C44:E44"/>
    <mergeCell ref="C46:E46"/>
    <mergeCell ref="C47:E47"/>
    <mergeCell ref="B6:E6"/>
    <mergeCell ref="C34:E34"/>
    <mergeCell ref="C29:E29"/>
    <mergeCell ref="C30:E30"/>
    <mergeCell ref="C31:E31"/>
    <mergeCell ref="C32:E32"/>
    <mergeCell ref="C9:E9"/>
    <mergeCell ref="C10:E10"/>
    <mergeCell ref="C14:E14"/>
    <mergeCell ref="C27:E27"/>
    <mergeCell ref="C28:E28"/>
  </mergeCells>
  <conditionalFormatting sqref="C118 E118">
    <cfRule type="cellIs" dxfId="34" priority="1" stopIfTrue="1" operator="notEqual">
      <formula>"Balansas"</formula>
    </cfRule>
  </conditionalFormatting>
  <dataValidations count="8">
    <dataValidation allowBlank="1" showErrorMessage="1" prompt="Nurodykite identifikacinį numerį (juridinio asmens kodą)" sqref="C29:E30"/>
    <dataValidation allowBlank="1" showErrorMessage="1" prompt="Nurodykite pilną įmonės pavadinimą, pvz. Akcinė bendrovė „Pavyzdys“ ar Valstybės įmonė „Pavyzdys“" sqref="C9:E9"/>
    <dataValidation type="whole" allowBlank="1" showErrorMessage="1" prompt="Nurodykite identifikacinį numerį (juridinio asmens kodą)" sqref="D27:E27 C27:C28">
      <formula1>0</formula1>
      <formula2>9999999999999990000</formula2>
    </dataValidation>
    <dataValidation allowBlank="1" showErrorMessage="1" prompt="Nurodykite įmonės teisinę formą (AB, UAB, VĮ), pasirinkdami iš sąrašo" sqref="C10:E10"/>
    <dataValidation allowBlank="1" showErrorMessage="1" prompt="Nurodykite įmonės teisinį statusą. Jei neatitinka nei vieno iš pateiktų sąraše, pasirinkite „-“" sqref="C14:E14"/>
    <dataValidation allowBlank="1" showErrorMessage="1" sqref="B51:B52"/>
    <dataValidation allowBlank="1" showErrorMessage="1" prompt="Nurodykite įmonės direktoriaus (generalinio direktoriaus) vardą ir pavardę. VĮ miškų urėdijų prašome nurodyti miškų urėdo vardą ir pavardę. Pareigų nurodyti nereikia." sqref="C31:E31"/>
    <dataValidation allowBlank="1" showErrorMessage="1" prompt="Nurodykite įmonės vyr. finansininko (vyr. buhalterio) vardą ir pavardę. Pareigų nurodyti nereikia." sqref="C32:E32"/>
  </dataValidations>
  <pageMargins left="0.7" right="0.7" top="0.75" bottom="0.75" header="0.3" footer="0.3"/>
  <pageSetup paperSize="9" scale="64" fitToHeight="0" orientation="portrait" r:id="rId1"/>
  <headerFooter>
    <oddFooter>Puslapių &amp;P iš &amp;N</oddFooter>
  </headerFooter>
  <rowBreaks count="1" manualBreakCount="1">
    <brk id="89" min="1" max="4" man="1"/>
  </rowBreaks>
  <colBreaks count="1" manualBreakCount="1">
    <brk id="5" min="1" max="148"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59999389629810485"/>
  </sheetPr>
  <dimension ref="A1:XFC110"/>
  <sheetViews>
    <sheetView showGridLines="0" zoomScaleNormal="100" workbookViewId="0">
      <selection activeCell="G69" sqref="G69"/>
    </sheetView>
  </sheetViews>
  <sheetFormatPr defaultColWidth="0" defaultRowHeight="15" x14ac:dyDescent="0.25"/>
  <cols>
    <col min="1" max="1" width="8.85546875" customWidth="1"/>
    <col min="2" max="2" width="14.28515625" style="83" customWidth="1"/>
    <col min="3" max="3" width="19.7109375" style="83" customWidth="1"/>
    <col min="4" max="4" width="60" style="83" customWidth="1"/>
    <col min="5" max="5" width="11.28515625" style="83" customWidth="1"/>
    <col min="6" max="6" width="20.7109375" style="83" bestFit="1" customWidth="1"/>
    <col min="7" max="7" width="14.28515625" style="83" customWidth="1"/>
    <col min="8" max="8" width="20.7109375" style="83" bestFit="1" customWidth="1"/>
    <col min="9" max="9" width="15.42578125" style="83" customWidth="1"/>
    <col min="10" max="10" width="8.85546875" style="83" customWidth="1"/>
    <col min="11" max="11" width="8.85546875" customWidth="1"/>
    <col min="12" max="16383" width="15.7109375" hidden="1"/>
    <col min="16384" max="16384" width="5.42578125" hidden="1"/>
  </cols>
  <sheetData>
    <row r="1" spans="1:13" ht="22.9" customHeight="1" thickBot="1" x14ac:dyDescent="0.3">
      <c r="A1" s="12"/>
      <c r="B1" s="320"/>
      <c r="C1" s="320"/>
      <c r="D1" s="320"/>
      <c r="E1" s="320"/>
      <c r="F1" s="320"/>
      <c r="G1" s="320"/>
      <c r="H1" s="320"/>
      <c r="I1" s="320"/>
      <c r="J1" s="320"/>
      <c r="K1" s="12"/>
    </row>
    <row r="2" spans="1:13" ht="25.9" customHeight="1" thickTop="1" x14ac:dyDescent="0.25">
      <c r="A2" s="12"/>
      <c r="B2" s="321"/>
      <c r="C2" s="322"/>
      <c r="D2" s="477" t="s">
        <v>501</v>
      </c>
      <c r="E2" s="478"/>
      <c r="F2" s="478"/>
      <c r="G2" s="478"/>
      <c r="H2" s="489" t="s">
        <v>378</v>
      </c>
      <c r="I2" s="489"/>
      <c r="J2" s="490"/>
      <c r="K2" s="12"/>
    </row>
    <row r="3" spans="1:13" ht="51" customHeight="1" x14ac:dyDescent="0.25">
      <c r="A3" s="12"/>
      <c r="B3" s="323"/>
      <c r="D3" s="476" t="s">
        <v>584</v>
      </c>
      <c r="E3" s="476"/>
      <c r="F3" s="476"/>
      <c r="H3" s="392" t="s">
        <v>355</v>
      </c>
      <c r="J3" s="324"/>
      <c r="K3" s="12"/>
    </row>
    <row r="4" spans="1:13" s="12" customFormat="1" x14ac:dyDescent="0.25">
      <c r="B4" s="471" t="s">
        <v>8</v>
      </c>
      <c r="C4" s="472"/>
      <c r="D4" s="475" t="str">
        <f>'Finansiniai duomenys'!C8</f>
        <v>UAB „Plungės vandenys“</v>
      </c>
      <c r="E4" s="475"/>
      <c r="F4" s="475"/>
      <c r="G4" s="475"/>
      <c r="H4" s="473"/>
      <c r="I4" s="473"/>
      <c r="J4" s="474"/>
      <c r="L4"/>
    </row>
    <row r="5" spans="1:13" s="12" customFormat="1" x14ac:dyDescent="0.25">
      <c r="B5" s="471" t="s">
        <v>10</v>
      </c>
      <c r="C5" s="472"/>
      <c r="D5" s="473" t="str">
        <f>IFERROR(VLOOKUP(D4,'Finansiniai duomenys'!R2:T236,3,FALSE),"")</f>
        <v>Uždaroji akcinė bendrovė (UAB)</v>
      </c>
      <c r="E5" s="473"/>
      <c r="F5" s="473"/>
      <c r="G5" s="473"/>
      <c r="H5" s="473"/>
      <c r="I5" s="473"/>
      <c r="J5" s="474"/>
      <c r="L5"/>
    </row>
    <row r="6" spans="1:13" s="12" customFormat="1" x14ac:dyDescent="0.25">
      <c r="B6" s="471" t="s">
        <v>14</v>
      </c>
      <c r="C6" s="472"/>
      <c r="D6" s="473">
        <f>IFERROR(VLOOKUP(D4,'Finansiniai duomenys'!R2:T236,2,FALSE),"")</f>
        <v>169845485</v>
      </c>
      <c r="E6" s="473"/>
      <c r="F6" s="473"/>
      <c r="G6" s="473"/>
      <c r="H6" s="473"/>
      <c r="I6" s="473"/>
      <c r="J6" s="474"/>
      <c r="L6"/>
    </row>
    <row r="7" spans="1:13" x14ac:dyDescent="0.25">
      <c r="A7" s="12"/>
      <c r="B7" s="471" t="s">
        <v>21</v>
      </c>
      <c r="C7" s="472"/>
      <c r="D7" s="473" t="str">
        <f>IFERROR(VLOOKUP(D4,'Finansiniai duomenys'!R2:U236,4,FALSE),"")</f>
        <v>Vandentvarka</v>
      </c>
      <c r="E7" s="473"/>
      <c r="F7" s="473"/>
      <c r="G7" s="473"/>
      <c r="H7" s="473"/>
      <c r="I7" s="473"/>
      <c r="J7" s="474"/>
      <c r="K7" s="12"/>
      <c r="M7" s="12"/>
    </row>
    <row r="8" spans="1:13" x14ac:dyDescent="0.25">
      <c r="A8" s="12"/>
      <c r="B8" s="323"/>
      <c r="D8" s="325"/>
      <c r="E8" s="325"/>
      <c r="G8" s="326"/>
      <c r="I8" s="327"/>
      <c r="J8" s="324"/>
      <c r="K8" s="12"/>
      <c r="M8" s="12"/>
    </row>
    <row r="9" spans="1:13" x14ac:dyDescent="0.25">
      <c r="A9" s="12"/>
      <c r="B9" s="323"/>
      <c r="D9" s="325"/>
      <c r="E9" s="325"/>
      <c r="G9" s="326"/>
      <c r="I9" s="327"/>
      <c r="J9" s="324"/>
      <c r="K9" s="12"/>
    </row>
    <row r="10" spans="1:13" ht="15.75" thickBot="1" x14ac:dyDescent="0.3">
      <c r="A10" s="12"/>
      <c r="B10" s="323"/>
      <c r="D10" s="325"/>
      <c r="E10" s="325"/>
      <c r="G10" s="326"/>
      <c r="I10" s="327"/>
      <c r="J10" s="324"/>
      <c r="K10" s="12"/>
    </row>
    <row r="11" spans="1:13" ht="49.5" thickTop="1" thickBot="1" x14ac:dyDescent="0.3">
      <c r="A11" s="12"/>
      <c r="B11" s="323"/>
      <c r="D11" s="328" t="s">
        <v>431</v>
      </c>
      <c r="E11" s="329"/>
      <c r="F11" s="330"/>
      <c r="G11" s="331" t="s">
        <v>448</v>
      </c>
      <c r="H11" s="332"/>
      <c r="I11" s="331" t="s">
        <v>449</v>
      </c>
      <c r="J11" s="333"/>
      <c r="K11" s="12"/>
    </row>
    <row r="12" spans="1:13" ht="16.5" thickTop="1" thickBot="1" x14ac:dyDescent="0.3">
      <c r="A12" s="12"/>
      <c r="B12" s="323"/>
      <c r="D12" s="323" t="s">
        <v>453</v>
      </c>
      <c r="E12" s="396"/>
      <c r="F12" s="396"/>
      <c r="G12" s="397">
        <v>3</v>
      </c>
      <c r="H12" s="396"/>
      <c r="I12" s="397">
        <v>3</v>
      </c>
      <c r="J12" s="398"/>
      <c r="K12" s="12"/>
    </row>
    <row r="13" spans="1:13" ht="15.75" thickTop="1" x14ac:dyDescent="0.25">
      <c r="A13" s="12"/>
      <c r="B13" s="323"/>
      <c r="D13" s="491" t="s">
        <v>582</v>
      </c>
      <c r="F13" s="493" t="s">
        <v>579</v>
      </c>
      <c r="G13" s="493"/>
      <c r="H13" s="5" t="s">
        <v>589</v>
      </c>
      <c r="I13" s="302"/>
      <c r="J13" s="324"/>
      <c r="K13" s="12"/>
    </row>
    <row r="14" spans="1:13" x14ac:dyDescent="0.25">
      <c r="A14" s="12"/>
      <c r="B14" s="323"/>
      <c r="D14" s="492"/>
      <c r="F14" s="493" t="s">
        <v>580</v>
      </c>
      <c r="G14" s="493"/>
      <c r="H14" s="395"/>
      <c r="I14" s="302"/>
      <c r="J14" s="324"/>
      <c r="K14" s="12"/>
    </row>
    <row r="15" spans="1:13" ht="15.75" thickBot="1" x14ac:dyDescent="0.3">
      <c r="A15" s="12"/>
      <c r="B15" s="323"/>
      <c r="D15" s="323"/>
      <c r="J15" s="324"/>
      <c r="K15" s="12"/>
    </row>
    <row r="16" spans="1:13" ht="49.5" thickTop="1" thickBot="1" x14ac:dyDescent="0.3">
      <c r="A16" s="12"/>
      <c r="B16" s="323"/>
      <c r="D16" s="328" t="s">
        <v>450</v>
      </c>
      <c r="E16" s="329"/>
      <c r="F16" s="330"/>
      <c r="G16" s="331" t="s">
        <v>448</v>
      </c>
      <c r="H16" s="332"/>
      <c r="I16" s="331" t="s">
        <v>449</v>
      </c>
      <c r="J16" s="333"/>
      <c r="K16" s="12"/>
    </row>
    <row r="17" spans="1:11" ht="15.75" thickTop="1" x14ac:dyDescent="0.25">
      <c r="A17" s="12"/>
      <c r="B17" s="323"/>
      <c r="D17" s="323" t="s">
        <v>217</v>
      </c>
      <c r="G17" s="46">
        <f>'Finansiniai duomenys'!C115</f>
        <v>751.5</v>
      </c>
      <c r="I17" s="46">
        <f>'Finansiniai duomenys'!E115</f>
        <v>151.6</v>
      </c>
      <c r="J17" s="324"/>
      <c r="K17" s="12"/>
    </row>
    <row r="18" spans="1:11" x14ac:dyDescent="0.25">
      <c r="A18" s="12"/>
      <c r="B18" s="323"/>
      <c r="D18" s="323"/>
      <c r="F18" s="334" t="s">
        <v>451</v>
      </c>
      <c r="G18" s="334" t="s">
        <v>452</v>
      </c>
      <c r="H18" s="334" t="s">
        <v>451</v>
      </c>
      <c r="I18" s="334" t="s">
        <v>452</v>
      </c>
      <c r="J18" s="324"/>
      <c r="K18" s="12"/>
    </row>
    <row r="19" spans="1:11" x14ac:dyDescent="0.25">
      <c r="A19" s="12"/>
      <c r="B19" s="323"/>
      <c r="D19" s="323" t="s">
        <v>454</v>
      </c>
      <c r="F19" s="28" t="s">
        <v>591</v>
      </c>
      <c r="G19" s="28">
        <v>430.9</v>
      </c>
      <c r="H19" s="28" t="s">
        <v>594</v>
      </c>
      <c r="I19" s="28">
        <v>74.599999999999994</v>
      </c>
      <c r="J19" s="324"/>
      <c r="K19" s="12"/>
    </row>
    <row r="20" spans="1:11" x14ac:dyDescent="0.25">
      <c r="A20" s="12"/>
      <c r="B20" s="323"/>
      <c r="D20" s="323" t="s">
        <v>455</v>
      </c>
      <c r="F20" s="28" t="s">
        <v>592</v>
      </c>
      <c r="G20" s="28">
        <v>73.8</v>
      </c>
      <c r="H20" s="28" t="s">
        <v>595</v>
      </c>
      <c r="I20" s="28">
        <v>21.5</v>
      </c>
      <c r="J20" s="324"/>
      <c r="K20" s="12"/>
    </row>
    <row r="21" spans="1:11" x14ac:dyDescent="0.25">
      <c r="A21" s="12"/>
      <c r="B21" s="323"/>
      <c r="D21" s="323" t="s">
        <v>456</v>
      </c>
      <c r="F21" s="28" t="s">
        <v>593</v>
      </c>
      <c r="G21" s="28">
        <v>63.6</v>
      </c>
      <c r="H21" s="28" t="s">
        <v>596</v>
      </c>
      <c r="I21" s="28">
        <v>14.5</v>
      </c>
      <c r="J21" s="324"/>
      <c r="K21" s="12"/>
    </row>
    <row r="22" spans="1:11" x14ac:dyDescent="0.25">
      <c r="A22" s="12"/>
      <c r="B22" s="323"/>
      <c r="D22" s="323" t="s">
        <v>457</v>
      </c>
      <c r="G22" s="28">
        <v>183.2</v>
      </c>
      <c r="I22" s="28">
        <v>41</v>
      </c>
      <c r="J22" s="324"/>
      <c r="K22" s="12"/>
    </row>
    <row r="23" spans="1:11" x14ac:dyDescent="0.25">
      <c r="A23" s="12"/>
      <c r="B23" s="323"/>
      <c r="D23" s="323"/>
      <c r="J23" s="324"/>
      <c r="K23" s="12"/>
    </row>
    <row r="24" spans="1:11" ht="15.75" thickBot="1" x14ac:dyDescent="0.3">
      <c r="A24" s="12"/>
      <c r="B24" s="323"/>
      <c r="D24" s="323"/>
      <c r="E24" s="335"/>
      <c r="F24" s="336"/>
      <c r="G24" s="337" t="str">
        <f>IF((G19+G20+G21+G22)=G17,"Gerai","Klaida")</f>
        <v>Gerai</v>
      </c>
      <c r="H24" s="327"/>
      <c r="I24" s="337" t="str">
        <f>IF((I19+I20+I21+I22)=I17,"Gerai","Klaida")</f>
        <v>Gerai</v>
      </c>
      <c r="J24" s="324"/>
      <c r="K24" s="12"/>
    </row>
    <row r="25" spans="1:11" ht="49.5" thickTop="1" thickBot="1" x14ac:dyDescent="0.3">
      <c r="A25" s="12"/>
      <c r="B25" s="323"/>
      <c r="D25" s="328" t="s">
        <v>458</v>
      </c>
      <c r="E25" s="329"/>
      <c r="F25" s="330"/>
      <c r="G25" s="331" t="s">
        <v>448</v>
      </c>
      <c r="H25" s="332"/>
      <c r="I25" s="331" t="s">
        <v>449</v>
      </c>
      <c r="J25" s="333"/>
      <c r="K25" s="12"/>
    </row>
    <row r="26" spans="1:11" ht="15.75" thickTop="1" x14ac:dyDescent="0.25">
      <c r="A26" s="12"/>
      <c r="B26" s="323"/>
      <c r="D26" s="323" t="s">
        <v>512</v>
      </c>
      <c r="E26" s="338"/>
      <c r="G26" s="28">
        <v>3803084</v>
      </c>
      <c r="I26" s="28">
        <v>3427900</v>
      </c>
      <c r="J26" s="324"/>
      <c r="K26" s="12"/>
    </row>
    <row r="27" spans="1:11" x14ac:dyDescent="0.25">
      <c r="A27" s="12"/>
      <c r="B27" s="323"/>
      <c r="D27" s="323" t="s">
        <v>485</v>
      </c>
      <c r="E27" s="338"/>
      <c r="G27" s="28">
        <v>3803084</v>
      </c>
      <c r="I27" s="28">
        <v>2912254</v>
      </c>
      <c r="J27" s="324"/>
      <c r="K27" s="12"/>
    </row>
    <row r="28" spans="1:11" x14ac:dyDescent="0.25">
      <c r="A28" s="12"/>
      <c r="B28" s="323"/>
      <c r="D28" s="323" t="s">
        <v>459</v>
      </c>
      <c r="E28" s="338"/>
      <c r="G28" s="28"/>
      <c r="I28" s="28"/>
      <c r="J28" s="324"/>
      <c r="K28" s="12"/>
    </row>
    <row r="29" spans="1:11" x14ac:dyDescent="0.25">
      <c r="A29" s="12"/>
      <c r="B29" s="323"/>
      <c r="D29" s="323" t="s">
        <v>460</v>
      </c>
      <c r="E29" s="338"/>
      <c r="G29" s="28">
        <v>3803084</v>
      </c>
      <c r="I29" s="28"/>
      <c r="J29" s="324"/>
      <c r="K29" s="12"/>
    </row>
    <row r="30" spans="1:11" x14ac:dyDescent="0.25">
      <c r="A30" s="12"/>
      <c r="B30" s="323"/>
      <c r="D30" s="323" t="s">
        <v>502</v>
      </c>
      <c r="E30" s="338"/>
      <c r="G30" s="28"/>
      <c r="I30" s="28"/>
      <c r="J30" s="324"/>
      <c r="K30" s="12"/>
    </row>
    <row r="31" spans="1:11" x14ac:dyDescent="0.25">
      <c r="A31" s="12"/>
      <c r="B31" s="323"/>
      <c r="D31" s="323" t="s">
        <v>459</v>
      </c>
      <c r="E31" s="325"/>
      <c r="G31" s="28"/>
      <c r="I31" s="28"/>
      <c r="J31" s="324"/>
      <c r="K31" s="12"/>
    </row>
    <row r="32" spans="1:11" x14ac:dyDescent="0.25">
      <c r="A32" s="12"/>
      <c r="B32" s="323"/>
      <c r="D32" s="323" t="s">
        <v>460</v>
      </c>
      <c r="G32" s="28"/>
      <c r="I32" s="28"/>
      <c r="J32" s="324"/>
      <c r="K32" s="12"/>
    </row>
    <row r="33" spans="1:11" x14ac:dyDescent="0.25">
      <c r="A33" s="12"/>
      <c r="B33" s="323"/>
      <c r="D33" s="323" t="s">
        <v>486</v>
      </c>
      <c r="E33" s="325"/>
      <c r="G33" s="28"/>
      <c r="I33" s="28"/>
      <c r="J33" s="324"/>
      <c r="K33" s="12"/>
    </row>
    <row r="34" spans="1:11" x14ac:dyDescent="0.25">
      <c r="A34" s="12"/>
      <c r="B34" s="323"/>
      <c r="D34" s="323" t="s">
        <v>487</v>
      </c>
      <c r="G34" s="28"/>
      <c r="I34" s="28">
        <v>515646</v>
      </c>
      <c r="J34" s="324"/>
      <c r="K34" s="12"/>
    </row>
    <row r="35" spans="1:11" x14ac:dyDescent="0.25">
      <c r="A35" s="12"/>
      <c r="B35" s="323"/>
      <c r="D35" s="323" t="s">
        <v>488</v>
      </c>
      <c r="E35" s="325"/>
      <c r="G35" s="28"/>
      <c r="I35" s="28"/>
      <c r="J35" s="324"/>
      <c r="K35" s="12"/>
    </row>
    <row r="36" spans="1:11" x14ac:dyDescent="0.25">
      <c r="A36" s="12"/>
      <c r="B36" s="323"/>
      <c r="D36" s="323"/>
      <c r="J36" s="324"/>
      <c r="K36" s="12"/>
    </row>
    <row r="37" spans="1:11" ht="15.75" thickBot="1" x14ac:dyDescent="0.3">
      <c r="A37" s="12"/>
      <c r="B37" s="323"/>
      <c r="D37" s="339"/>
      <c r="E37" s="340"/>
      <c r="F37" s="341"/>
      <c r="G37" s="342" t="str">
        <f>IF((G27+G30+G33+G34+G35)=G26,"Gerai","Klaida")</f>
        <v>Gerai</v>
      </c>
      <c r="H37" s="341"/>
      <c r="I37" s="342" t="str">
        <f>IF((I27+I30+I33+I34+I35)=I26,"Gerai","Klaida")</f>
        <v>Gerai</v>
      </c>
      <c r="J37" s="343"/>
      <c r="K37" s="12"/>
    </row>
    <row r="38" spans="1:11" ht="16.5" thickTop="1" thickBot="1" x14ac:dyDescent="0.3">
      <c r="A38" s="12"/>
      <c r="B38" s="323"/>
      <c r="D38" s="344"/>
      <c r="E38" s="344"/>
      <c r="J38" s="324"/>
      <c r="K38" s="12"/>
    </row>
    <row r="39" spans="1:11" ht="49.5" thickTop="1" thickBot="1" x14ac:dyDescent="0.3">
      <c r="A39" s="12"/>
      <c r="B39" s="323"/>
      <c r="D39" s="345" t="s">
        <v>48</v>
      </c>
      <c r="E39" s="346"/>
      <c r="F39" s="347"/>
      <c r="G39" s="348" t="s">
        <v>448</v>
      </c>
      <c r="H39" s="349"/>
      <c r="I39" s="348" t="s">
        <v>449</v>
      </c>
      <c r="J39" s="350"/>
      <c r="K39" s="12"/>
    </row>
    <row r="40" spans="1:11" ht="16.5" thickTop="1" thickBot="1" x14ac:dyDescent="0.3">
      <c r="A40" s="12"/>
      <c r="B40" s="323"/>
      <c r="D40" s="351" t="s">
        <v>461</v>
      </c>
      <c r="E40" s="352"/>
      <c r="F40" s="352"/>
      <c r="G40" s="311"/>
      <c r="H40" s="352"/>
      <c r="I40" s="311"/>
      <c r="J40" s="353"/>
      <c r="K40" s="12"/>
    </row>
    <row r="41" spans="1:11" ht="16.5" thickTop="1" thickBot="1" x14ac:dyDescent="0.3">
      <c r="A41" s="12"/>
      <c r="B41" s="323"/>
      <c r="D41" s="351" t="s">
        <v>462</v>
      </c>
      <c r="E41" s="352"/>
      <c r="F41" s="352"/>
      <c r="G41" s="311"/>
      <c r="H41" s="352"/>
      <c r="I41" s="311"/>
      <c r="J41" s="353"/>
      <c r="K41" s="12"/>
    </row>
    <row r="42" spans="1:11" ht="16.5" thickTop="1" thickBot="1" x14ac:dyDescent="0.3">
      <c r="A42" s="12"/>
      <c r="B42" s="323"/>
      <c r="D42" s="351" t="s">
        <v>463</v>
      </c>
      <c r="E42" s="352"/>
      <c r="F42" s="352"/>
      <c r="G42" s="311"/>
      <c r="H42" s="352"/>
      <c r="I42" s="311"/>
      <c r="J42" s="353"/>
      <c r="K42" s="12"/>
    </row>
    <row r="43" spans="1:11" ht="15.75" thickTop="1" x14ac:dyDescent="0.25">
      <c r="A43" s="12"/>
      <c r="B43" s="323"/>
      <c r="D43" s="354" t="s">
        <v>464</v>
      </c>
      <c r="E43" s="355"/>
      <c r="F43" s="355"/>
      <c r="G43" s="309"/>
      <c r="H43" s="355"/>
      <c r="I43" s="309"/>
      <c r="J43" s="356"/>
      <c r="K43" s="12"/>
    </row>
    <row r="44" spans="1:11" x14ac:dyDescent="0.25">
      <c r="A44" s="12"/>
      <c r="B44" s="323"/>
      <c r="D44" s="357" t="s">
        <v>429</v>
      </c>
      <c r="G44" s="28"/>
      <c r="I44" s="28"/>
      <c r="J44" s="358"/>
      <c r="K44" s="12"/>
    </row>
    <row r="45" spans="1:11" x14ac:dyDescent="0.25">
      <c r="A45" s="12"/>
      <c r="B45" s="323"/>
      <c r="D45" s="357" t="s">
        <v>465</v>
      </c>
      <c r="G45" s="28"/>
      <c r="I45" s="28"/>
      <c r="J45" s="358"/>
      <c r="K45" s="12"/>
    </row>
    <row r="46" spans="1:11" x14ac:dyDescent="0.25">
      <c r="A46" s="12"/>
      <c r="B46" s="323"/>
      <c r="D46" s="357" t="s">
        <v>466</v>
      </c>
      <c r="G46" s="28"/>
      <c r="I46" s="28"/>
      <c r="J46" s="358"/>
      <c r="K46" s="12"/>
    </row>
    <row r="47" spans="1:11" x14ac:dyDescent="0.25">
      <c r="A47" s="12"/>
      <c r="B47" s="323"/>
      <c r="D47" s="357" t="s">
        <v>467</v>
      </c>
      <c r="G47" s="28"/>
      <c r="I47" s="28"/>
      <c r="J47" s="358"/>
      <c r="K47" s="12"/>
    </row>
    <row r="48" spans="1:11" x14ac:dyDescent="0.25">
      <c r="A48" s="12"/>
      <c r="B48" s="323"/>
      <c r="D48" s="357" t="s">
        <v>468</v>
      </c>
      <c r="G48" s="28"/>
      <c r="I48" s="28"/>
      <c r="J48" s="358"/>
      <c r="K48" s="12"/>
    </row>
    <row r="49" spans="1:11" ht="15.75" thickBot="1" x14ac:dyDescent="0.3">
      <c r="A49" s="12"/>
      <c r="B49" s="323"/>
      <c r="D49" s="359" t="s">
        <v>447</v>
      </c>
      <c r="E49" s="360"/>
      <c r="F49" s="360"/>
      <c r="G49" s="310"/>
      <c r="H49" s="360"/>
      <c r="I49" s="310"/>
      <c r="J49" s="361"/>
      <c r="K49" s="12"/>
    </row>
    <row r="50" spans="1:11" ht="15.75" thickTop="1" x14ac:dyDescent="0.25">
      <c r="A50" s="12"/>
      <c r="B50" s="323"/>
      <c r="D50" s="323" t="s">
        <v>469</v>
      </c>
      <c r="G50" s="28"/>
      <c r="I50" s="28"/>
      <c r="J50" s="324"/>
      <c r="K50" s="12"/>
    </row>
    <row r="51" spans="1:11" x14ac:dyDescent="0.25">
      <c r="A51" s="12"/>
      <c r="B51" s="323"/>
      <c r="D51" s="323" t="s">
        <v>400</v>
      </c>
      <c r="G51" s="28"/>
      <c r="I51" s="28"/>
      <c r="J51" s="324"/>
      <c r="K51" s="12"/>
    </row>
    <row r="52" spans="1:11" x14ac:dyDescent="0.25">
      <c r="A52" s="12"/>
      <c r="B52" s="323"/>
      <c r="D52" s="323" t="s">
        <v>465</v>
      </c>
      <c r="G52" s="28"/>
      <c r="I52" s="28"/>
      <c r="J52" s="324"/>
      <c r="K52" s="12"/>
    </row>
    <row r="53" spans="1:11" x14ac:dyDescent="0.25">
      <c r="A53" s="12"/>
      <c r="B53" s="323"/>
      <c r="D53" s="323" t="s">
        <v>466</v>
      </c>
      <c r="G53" s="28"/>
      <c r="I53" s="28"/>
      <c r="J53" s="324"/>
      <c r="K53" s="12"/>
    </row>
    <row r="54" spans="1:11" x14ac:dyDescent="0.25">
      <c r="A54" s="12"/>
      <c r="B54" s="323"/>
      <c r="D54" s="323" t="s">
        <v>467</v>
      </c>
      <c r="G54" s="28"/>
      <c r="I54" s="28"/>
      <c r="J54" s="324"/>
      <c r="K54" s="12"/>
    </row>
    <row r="55" spans="1:11" x14ac:dyDescent="0.25">
      <c r="A55" s="12"/>
      <c r="B55" s="323"/>
      <c r="D55" s="323" t="s">
        <v>401</v>
      </c>
      <c r="G55" s="28"/>
      <c r="I55" s="28"/>
      <c r="J55" s="324"/>
      <c r="K55" s="12"/>
    </row>
    <row r="56" spans="1:11" ht="15.75" thickBot="1" x14ac:dyDescent="0.3">
      <c r="A56" s="12"/>
      <c r="B56" s="323"/>
      <c r="D56" s="339" t="s">
        <v>447</v>
      </c>
      <c r="E56" s="292"/>
      <c r="F56" s="292"/>
      <c r="G56" s="293"/>
      <c r="H56" s="292"/>
      <c r="I56" s="293"/>
      <c r="J56" s="343"/>
      <c r="K56" s="12"/>
    </row>
    <row r="57" spans="1:11" ht="16.5" thickTop="1" thickBot="1" x14ac:dyDescent="0.3">
      <c r="A57" s="12"/>
      <c r="B57" s="323"/>
      <c r="J57" s="324"/>
      <c r="K57" s="12"/>
    </row>
    <row r="58" spans="1:11" ht="49.5" thickTop="1" thickBot="1" x14ac:dyDescent="0.3">
      <c r="A58" s="12"/>
      <c r="B58" s="323"/>
      <c r="D58" s="345" t="s">
        <v>430</v>
      </c>
      <c r="E58" s="346"/>
      <c r="F58" s="347"/>
      <c r="G58" s="348" t="s">
        <v>448</v>
      </c>
      <c r="H58" s="349"/>
      <c r="I58" s="348" t="s">
        <v>449</v>
      </c>
      <c r="J58" s="350"/>
      <c r="K58" s="12"/>
    </row>
    <row r="59" spans="1:11" ht="15.75" thickTop="1" x14ac:dyDescent="0.25">
      <c r="A59" s="12"/>
      <c r="B59" s="323"/>
      <c r="D59" s="354" t="s">
        <v>470</v>
      </c>
      <c r="E59" s="355"/>
      <c r="F59" s="355"/>
      <c r="G59" s="309">
        <v>460.7</v>
      </c>
      <c r="H59" s="355"/>
      <c r="I59" s="312">
        <v>475.7</v>
      </c>
      <c r="J59" s="356"/>
      <c r="K59" s="12"/>
    </row>
    <row r="60" spans="1:11" x14ac:dyDescent="0.25">
      <c r="A60" s="12"/>
      <c r="B60" s="323"/>
      <c r="D60" s="357" t="s">
        <v>402</v>
      </c>
      <c r="G60" s="28">
        <v>242</v>
      </c>
      <c r="I60" s="75">
        <v>256.2</v>
      </c>
      <c r="J60" s="358"/>
      <c r="K60" s="12"/>
    </row>
    <row r="61" spans="1:11" ht="15.75" thickBot="1" x14ac:dyDescent="0.3">
      <c r="A61" s="12"/>
      <c r="B61" s="323"/>
      <c r="D61" s="359" t="s">
        <v>403</v>
      </c>
      <c r="E61" s="360"/>
      <c r="F61" s="360"/>
      <c r="G61" s="310">
        <v>218.7</v>
      </c>
      <c r="H61" s="360"/>
      <c r="I61" s="313">
        <v>219.5</v>
      </c>
      <c r="J61" s="361"/>
      <c r="K61" s="12"/>
    </row>
    <row r="62" spans="1:11" ht="15.75" thickTop="1" x14ac:dyDescent="0.25">
      <c r="A62" s="12"/>
      <c r="B62" s="323"/>
      <c r="D62" s="354" t="s">
        <v>504</v>
      </c>
      <c r="E62" s="355"/>
      <c r="F62" s="355"/>
      <c r="G62" s="312"/>
      <c r="H62" s="355"/>
      <c r="I62" s="312"/>
      <c r="J62" s="356"/>
      <c r="K62" s="12"/>
    </row>
    <row r="63" spans="1:11" x14ac:dyDescent="0.25">
      <c r="A63" s="12"/>
      <c r="B63" s="323"/>
      <c r="D63" s="357" t="s">
        <v>404</v>
      </c>
      <c r="G63" s="75">
        <v>2028349</v>
      </c>
      <c r="I63" s="75">
        <v>1867662</v>
      </c>
      <c r="J63" s="358"/>
      <c r="K63" s="12"/>
    </row>
    <row r="64" spans="1:11" x14ac:dyDescent="0.25">
      <c r="A64" s="12"/>
      <c r="B64" s="323"/>
      <c r="D64" s="357" t="s">
        <v>405</v>
      </c>
      <c r="G64" s="75">
        <v>1398546</v>
      </c>
      <c r="I64" s="75">
        <v>1376379</v>
      </c>
      <c r="J64" s="358"/>
      <c r="K64" s="12"/>
    </row>
    <row r="65" spans="1:11" ht="15.75" thickBot="1" x14ac:dyDescent="0.3">
      <c r="A65" s="12"/>
      <c r="B65" s="323"/>
      <c r="D65" s="359" t="s">
        <v>408</v>
      </c>
      <c r="E65" s="360"/>
      <c r="F65" s="360"/>
      <c r="G65" s="313">
        <v>629803</v>
      </c>
      <c r="H65" s="360"/>
      <c r="I65" s="313">
        <v>491283</v>
      </c>
      <c r="J65" s="361"/>
      <c r="K65" s="12"/>
    </row>
    <row r="66" spans="1:11" ht="15.75" thickTop="1" x14ac:dyDescent="0.25">
      <c r="A66" s="12"/>
      <c r="B66" s="323"/>
      <c r="D66" s="354" t="s">
        <v>505</v>
      </c>
      <c r="E66" s="362"/>
      <c r="F66" s="362"/>
      <c r="G66" s="312"/>
      <c r="H66" s="362"/>
      <c r="I66" s="312"/>
      <c r="J66" s="356"/>
      <c r="K66" s="12"/>
    </row>
    <row r="67" spans="1:11" x14ac:dyDescent="0.25">
      <c r="A67" s="12"/>
      <c r="B67" s="323"/>
      <c r="D67" s="357" t="s">
        <v>406</v>
      </c>
      <c r="E67" s="363"/>
      <c r="F67" s="363"/>
      <c r="G67" s="75">
        <v>2621426</v>
      </c>
      <c r="H67" s="363"/>
      <c r="I67" s="75">
        <v>2554426</v>
      </c>
      <c r="J67" s="358"/>
      <c r="K67" s="12"/>
    </row>
    <row r="68" spans="1:11" ht="15.75" thickBot="1" x14ac:dyDescent="0.3">
      <c r="A68" s="12"/>
      <c r="B68" s="323"/>
      <c r="D68" s="359" t="s">
        <v>407</v>
      </c>
      <c r="E68" s="364"/>
      <c r="F68" s="364"/>
      <c r="G68" s="313">
        <v>1570450</v>
      </c>
      <c r="H68" s="364"/>
      <c r="I68" s="313">
        <v>1486360</v>
      </c>
      <c r="J68" s="361"/>
      <c r="K68" s="12"/>
    </row>
    <row r="69" spans="1:11" ht="15.75" thickTop="1" x14ac:dyDescent="0.25">
      <c r="A69" s="12"/>
      <c r="B69" s="323"/>
      <c r="D69" s="354" t="s">
        <v>471</v>
      </c>
      <c r="E69" s="314"/>
      <c r="F69" s="314"/>
      <c r="G69" s="312">
        <v>13011</v>
      </c>
      <c r="H69" s="314"/>
      <c r="I69" s="312">
        <v>13103</v>
      </c>
      <c r="J69" s="356"/>
      <c r="K69" s="12"/>
    </row>
    <row r="70" spans="1:11" x14ac:dyDescent="0.25">
      <c r="A70" s="12"/>
      <c r="B70" s="323"/>
      <c r="D70" s="357" t="s">
        <v>409</v>
      </c>
      <c r="E70" s="302"/>
      <c r="F70" s="302"/>
      <c r="G70" s="75">
        <v>452</v>
      </c>
      <c r="H70" s="302"/>
      <c r="I70" s="75">
        <v>444</v>
      </c>
      <c r="J70" s="358"/>
      <c r="K70" s="12"/>
    </row>
    <row r="71" spans="1:11" ht="15.75" thickBot="1" x14ac:dyDescent="0.3">
      <c r="A71" s="12"/>
      <c r="B71" s="323"/>
      <c r="D71" s="359" t="s">
        <v>414</v>
      </c>
      <c r="E71" s="315"/>
      <c r="F71" s="315"/>
      <c r="G71" s="313">
        <v>12559</v>
      </c>
      <c r="H71" s="315"/>
      <c r="I71" s="313">
        <v>12659</v>
      </c>
      <c r="J71" s="361"/>
      <c r="K71" s="12"/>
    </row>
    <row r="72" spans="1:11" ht="16.5" thickTop="1" thickBot="1" x14ac:dyDescent="0.3">
      <c r="A72" s="12"/>
      <c r="B72" s="323"/>
      <c r="D72" s="323" t="s">
        <v>472</v>
      </c>
      <c r="E72" s="302"/>
      <c r="F72" s="302"/>
      <c r="G72" s="5">
        <v>869</v>
      </c>
      <c r="H72" s="302"/>
      <c r="I72" s="5">
        <v>587</v>
      </c>
      <c r="J72" s="324"/>
      <c r="K72" s="12"/>
    </row>
    <row r="73" spans="1:11" ht="16.5" thickTop="1" thickBot="1" x14ac:dyDescent="0.3">
      <c r="A73" s="12"/>
      <c r="B73" s="323"/>
      <c r="D73" s="365" t="s">
        <v>473</v>
      </c>
      <c r="E73" s="316"/>
      <c r="F73" s="316"/>
      <c r="G73" s="317">
        <v>130</v>
      </c>
      <c r="H73" s="316"/>
      <c r="I73" s="317">
        <v>153</v>
      </c>
      <c r="J73" s="353"/>
      <c r="K73" s="12"/>
    </row>
    <row r="74" spans="1:11" ht="16.5" thickTop="1" thickBot="1" x14ac:dyDescent="0.3">
      <c r="A74" s="12"/>
      <c r="B74" s="323"/>
      <c r="D74" s="339" t="s">
        <v>474</v>
      </c>
      <c r="E74" s="292"/>
      <c r="F74" s="292"/>
      <c r="G74" s="293">
        <v>67909</v>
      </c>
      <c r="H74" s="292"/>
      <c r="I74" s="293">
        <v>41537</v>
      </c>
      <c r="J74" s="343"/>
      <c r="K74" s="12"/>
    </row>
    <row r="75" spans="1:11" ht="16.5" thickTop="1" thickBot="1" x14ac:dyDescent="0.3">
      <c r="A75" s="12"/>
      <c r="B75" s="323"/>
      <c r="J75" s="324"/>
      <c r="K75" s="12"/>
    </row>
    <row r="76" spans="1:11" ht="49.5" thickTop="1" thickBot="1" x14ac:dyDescent="0.3">
      <c r="A76" s="12"/>
      <c r="B76" s="323"/>
      <c r="D76" s="345" t="s">
        <v>432</v>
      </c>
      <c r="E76" s="366"/>
      <c r="F76" s="367"/>
      <c r="G76" s="348" t="s">
        <v>448</v>
      </c>
      <c r="H76" s="349"/>
      <c r="I76" s="348" t="s">
        <v>449</v>
      </c>
      <c r="J76" s="350"/>
      <c r="K76" s="12"/>
    </row>
    <row r="77" spans="1:11" ht="15.75" thickTop="1" x14ac:dyDescent="0.25">
      <c r="A77" s="12"/>
      <c r="B77" s="323"/>
      <c r="D77" s="354" t="s">
        <v>475</v>
      </c>
      <c r="E77" s="355"/>
      <c r="F77" s="355"/>
      <c r="G77" s="309"/>
      <c r="H77" s="355"/>
      <c r="I77" s="309"/>
      <c r="J77" s="356"/>
      <c r="K77" s="12"/>
    </row>
    <row r="78" spans="1:11" x14ac:dyDescent="0.25">
      <c r="A78" s="12"/>
      <c r="B78" s="323"/>
      <c r="D78" s="357" t="s">
        <v>476</v>
      </c>
      <c r="G78" s="28"/>
      <c r="I78" s="28"/>
      <c r="J78" s="358"/>
      <c r="K78" s="12"/>
    </row>
    <row r="79" spans="1:11" ht="15.75" thickBot="1" x14ac:dyDescent="0.3">
      <c r="A79" s="12"/>
      <c r="B79" s="323"/>
      <c r="D79" s="359" t="s">
        <v>477</v>
      </c>
      <c r="E79" s="360"/>
      <c r="F79" s="360"/>
      <c r="G79" s="310"/>
      <c r="H79" s="360"/>
      <c r="I79" s="310"/>
      <c r="J79" s="361"/>
      <c r="K79" s="12"/>
    </row>
    <row r="80" spans="1:11" ht="15.75" thickTop="1" x14ac:dyDescent="0.25">
      <c r="A80" s="12"/>
      <c r="B80" s="323"/>
      <c r="D80" s="323" t="s">
        <v>506</v>
      </c>
      <c r="G80" s="28"/>
      <c r="I80" s="28"/>
      <c r="J80" s="324"/>
      <c r="K80" s="12"/>
    </row>
    <row r="81" spans="1:11" x14ac:dyDescent="0.25">
      <c r="A81" s="12"/>
      <c r="B81" s="323"/>
      <c r="D81" s="323" t="s">
        <v>476</v>
      </c>
      <c r="G81" s="28"/>
      <c r="I81" s="28"/>
      <c r="J81" s="324"/>
      <c r="K81" s="12"/>
    </row>
    <row r="82" spans="1:11" x14ac:dyDescent="0.25">
      <c r="A82" s="12"/>
      <c r="B82" s="323"/>
      <c r="D82" s="323" t="s">
        <v>478</v>
      </c>
      <c r="G82" s="28"/>
      <c r="I82" s="28"/>
      <c r="J82" s="324"/>
      <c r="K82" s="12"/>
    </row>
    <row r="83" spans="1:11" ht="15.75" thickBot="1" x14ac:dyDescent="0.3">
      <c r="A83" s="12"/>
      <c r="B83" s="323"/>
      <c r="D83" s="339" t="s">
        <v>479</v>
      </c>
      <c r="E83" s="341"/>
      <c r="F83" s="341"/>
      <c r="G83" s="291"/>
      <c r="H83" s="341"/>
      <c r="I83" s="291"/>
      <c r="J83" s="343"/>
      <c r="K83" s="12"/>
    </row>
    <row r="84" spans="1:11" ht="16.5" thickTop="1" thickBot="1" x14ac:dyDescent="0.3">
      <c r="A84" s="12"/>
      <c r="B84" s="323"/>
      <c r="G84" s="294"/>
      <c r="I84" s="294"/>
      <c r="J84" s="324"/>
      <c r="K84" s="12"/>
    </row>
    <row r="85" spans="1:11" ht="49.5" thickTop="1" thickBot="1" x14ac:dyDescent="0.3">
      <c r="A85" s="12"/>
      <c r="B85" s="323"/>
      <c r="D85" s="345" t="s">
        <v>433</v>
      </c>
      <c r="E85" s="346"/>
      <c r="F85" s="347"/>
      <c r="G85" s="348" t="s">
        <v>448</v>
      </c>
      <c r="H85" s="349"/>
      <c r="I85" s="348" t="s">
        <v>449</v>
      </c>
      <c r="J85" s="350"/>
      <c r="K85" s="12"/>
    </row>
    <row r="86" spans="1:11" ht="15.75" thickTop="1" x14ac:dyDescent="0.25">
      <c r="A86" s="12"/>
      <c r="B86" s="323"/>
      <c r="D86" s="354" t="s">
        <v>480</v>
      </c>
      <c r="E86" s="355"/>
      <c r="F86" s="355"/>
      <c r="G86" s="309"/>
      <c r="H86" s="355"/>
      <c r="I86" s="309"/>
      <c r="J86" s="356"/>
      <c r="K86" s="12"/>
    </row>
    <row r="87" spans="1:11" x14ac:dyDescent="0.25">
      <c r="A87" s="12"/>
      <c r="B87" s="323"/>
      <c r="D87" s="357" t="s">
        <v>410</v>
      </c>
      <c r="G87" s="28"/>
      <c r="I87" s="28"/>
      <c r="J87" s="358"/>
      <c r="K87" s="12"/>
    </row>
    <row r="88" spans="1:11" x14ac:dyDescent="0.25">
      <c r="A88" s="12"/>
      <c r="B88" s="323"/>
      <c r="D88" s="357" t="s">
        <v>411</v>
      </c>
      <c r="G88" s="28"/>
      <c r="I88" s="28"/>
      <c r="J88" s="358"/>
      <c r="K88" s="12"/>
    </row>
    <row r="89" spans="1:11" x14ac:dyDescent="0.25">
      <c r="A89" s="12"/>
      <c r="B89" s="323"/>
      <c r="D89" s="357" t="s">
        <v>412</v>
      </c>
      <c r="G89" s="28"/>
      <c r="I89" s="28"/>
      <c r="J89" s="358"/>
      <c r="K89" s="12"/>
    </row>
    <row r="90" spans="1:11" ht="15.75" thickBot="1" x14ac:dyDescent="0.3">
      <c r="A90" s="12"/>
      <c r="B90" s="323"/>
      <c r="D90" s="359" t="s">
        <v>413</v>
      </c>
      <c r="E90" s="360"/>
      <c r="F90" s="360"/>
      <c r="G90" s="310"/>
      <c r="H90" s="360"/>
      <c r="I90" s="310"/>
      <c r="J90" s="361"/>
      <c r="K90" s="12"/>
    </row>
    <row r="91" spans="1:11" ht="16.5" thickTop="1" thickBot="1" x14ac:dyDescent="0.3">
      <c r="A91" s="12"/>
      <c r="B91" s="323"/>
      <c r="D91" s="351" t="s">
        <v>481</v>
      </c>
      <c r="E91" s="352"/>
      <c r="F91" s="352"/>
      <c r="G91" s="311"/>
      <c r="H91" s="352"/>
      <c r="I91" s="311"/>
      <c r="J91" s="353"/>
      <c r="K91" s="12"/>
    </row>
    <row r="92" spans="1:11" ht="16.5" thickTop="1" thickBot="1" x14ac:dyDescent="0.3">
      <c r="A92" s="12"/>
      <c r="B92" s="323"/>
      <c r="D92" s="339" t="s">
        <v>482</v>
      </c>
      <c r="E92" s="341"/>
      <c r="F92" s="341"/>
      <c r="G92" s="291"/>
      <c r="H92" s="341"/>
      <c r="I92" s="291"/>
      <c r="J92" s="343"/>
      <c r="K92" s="12"/>
    </row>
    <row r="93" spans="1:11" ht="16.5" thickTop="1" thickBot="1" x14ac:dyDescent="0.3">
      <c r="A93" s="12"/>
      <c r="B93" s="323"/>
      <c r="J93" s="324"/>
      <c r="K93" s="12"/>
    </row>
    <row r="94" spans="1:11" ht="16.5" thickTop="1" thickBot="1" x14ac:dyDescent="0.3">
      <c r="A94" s="12"/>
      <c r="B94" s="323"/>
      <c r="D94" s="328" t="s">
        <v>236</v>
      </c>
      <c r="E94" s="329"/>
      <c r="F94" s="330"/>
      <c r="G94" s="368"/>
      <c r="H94" s="330"/>
      <c r="I94" s="368"/>
      <c r="J94" s="333"/>
      <c r="K94" s="12"/>
    </row>
    <row r="95" spans="1:11" ht="15.75" thickTop="1" x14ac:dyDescent="0.25">
      <c r="A95" s="12"/>
      <c r="B95" s="323"/>
      <c r="D95" s="323" t="s">
        <v>398</v>
      </c>
      <c r="G95" s="481"/>
      <c r="H95" s="481"/>
      <c r="I95" s="482"/>
      <c r="J95" s="324"/>
      <c r="K95" s="12"/>
    </row>
    <row r="96" spans="1:11" ht="52.9" customHeight="1" x14ac:dyDescent="0.25">
      <c r="A96" s="12"/>
      <c r="B96" s="323"/>
      <c r="D96" s="323"/>
      <c r="G96" s="483"/>
      <c r="H96" s="483"/>
      <c r="I96" s="484"/>
      <c r="J96" s="324"/>
      <c r="K96" s="12"/>
    </row>
    <row r="97" spans="1:11" x14ac:dyDescent="0.25">
      <c r="A97" s="12"/>
      <c r="B97" s="323"/>
      <c r="D97" s="402" t="s">
        <v>243</v>
      </c>
      <c r="G97" s="485"/>
      <c r="H97" s="485"/>
      <c r="I97" s="486"/>
      <c r="J97" s="324"/>
      <c r="K97" s="12"/>
    </row>
    <row r="98" spans="1:11" x14ac:dyDescent="0.25">
      <c r="A98" s="12"/>
      <c r="B98" s="323"/>
      <c r="D98" s="323" t="s">
        <v>245</v>
      </c>
      <c r="G98" s="487" t="s">
        <v>599</v>
      </c>
      <c r="H98" s="487"/>
      <c r="I98" s="488"/>
      <c r="J98" s="324"/>
      <c r="K98" s="12"/>
    </row>
    <row r="99" spans="1:11" ht="15.6" customHeight="1" x14ac:dyDescent="0.25">
      <c r="A99" s="12"/>
      <c r="B99" s="323"/>
      <c r="D99" s="323" t="s">
        <v>247</v>
      </c>
      <c r="G99" s="487" t="s">
        <v>597</v>
      </c>
      <c r="H99" s="487"/>
      <c r="I99" s="488"/>
      <c r="J99" s="324"/>
      <c r="K99" s="12"/>
    </row>
    <row r="100" spans="1:11" x14ac:dyDescent="0.25">
      <c r="A100" s="12"/>
      <c r="B100" s="323"/>
      <c r="D100" s="323" t="s">
        <v>249</v>
      </c>
      <c r="G100" s="487" t="s">
        <v>598</v>
      </c>
      <c r="H100" s="487"/>
      <c r="I100" s="488"/>
      <c r="J100" s="324"/>
      <c r="K100" s="12"/>
    </row>
    <row r="101" spans="1:11" ht="15.75" thickBot="1" x14ac:dyDescent="0.3">
      <c r="A101" s="12"/>
      <c r="B101" s="323"/>
      <c r="D101" s="339" t="s">
        <v>399</v>
      </c>
      <c r="E101" s="341"/>
      <c r="F101" s="341"/>
      <c r="G101" s="479"/>
      <c r="H101" s="479"/>
      <c r="I101" s="480"/>
      <c r="J101" s="343"/>
      <c r="K101" s="12"/>
    </row>
    <row r="102" spans="1:11" ht="15.75" thickTop="1" x14ac:dyDescent="0.25">
      <c r="A102" s="12"/>
      <c r="B102" s="323"/>
      <c r="J102" s="324"/>
      <c r="K102" s="12"/>
    </row>
    <row r="103" spans="1:11" x14ac:dyDescent="0.25">
      <c r="A103" s="12"/>
      <c r="B103" s="323"/>
      <c r="J103" s="324"/>
      <c r="K103" s="12"/>
    </row>
    <row r="104" spans="1:11" x14ac:dyDescent="0.25">
      <c r="A104" s="12"/>
      <c r="B104" s="323"/>
      <c r="J104" s="324"/>
      <c r="K104" s="12"/>
    </row>
    <row r="105" spans="1:11" x14ac:dyDescent="0.25">
      <c r="A105" s="12"/>
      <c r="B105" s="323"/>
      <c r="J105" s="324"/>
      <c r="K105" s="12"/>
    </row>
    <row r="106" spans="1:11" x14ac:dyDescent="0.25">
      <c r="A106" s="12"/>
      <c r="B106" s="323"/>
      <c r="J106" s="324"/>
      <c r="K106" s="12"/>
    </row>
    <row r="107" spans="1:11" x14ac:dyDescent="0.25">
      <c r="A107" s="12"/>
      <c r="B107" s="323"/>
      <c r="J107" s="324"/>
      <c r="K107" s="12"/>
    </row>
    <row r="108" spans="1:11" x14ac:dyDescent="0.25">
      <c r="A108" s="12"/>
      <c r="B108" s="323"/>
      <c r="J108" s="324"/>
      <c r="K108" s="12"/>
    </row>
    <row r="109" spans="1:11" ht="15.75" thickBot="1" x14ac:dyDescent="0.3">
      <c r="A109" s="12"/>
      <c r="B109" s="339"/>
      <c r="C109" s="341"/>
      <c r="D109" s="341"/>
      <c r="E109" s="341"/>
      <c r="F109" s="341"/>
      <c r="G109" s="341"/>
      <c r="H109" s="341"/>
      <c r="I109" s="341"/>
      <c r="J109" s="343"/>
      <c r="K109" s="12"/>
    </row>
    <row r="110" spans="1:11" ht="15.75" thickTop="1" x14ac:dyDescent="0.25">
      <c r="A110" s="12"/>
      <c r="B110" s="320"/>
      <c r="C110" s="320"/>
      <c r="D110" s="320"/>
      <c r="E110" s="320"/>
      <c r="F110" s="320"/>
      <c r="G110" s="320"/>
      <c r="H110" s="320"/>
      <c r="I110" s="320"/>
      <c r="J110" s="320"/>
      <c r="K110" s="12"/>
    </row>
  </sheetData>
  <sheetProtection algorithmName="SHA-512" hashValue="PnWMpYbrk4kQnnvKBkDeK1xF+mxJ8hz0aw9KkNRKTyDjLF5R3DMB3WwazeQ+Nk3gWElydI5MCL7DGLp8qMeWmQ==" saltValue="nqHRyO8R1Oju7NEBNm2NkA==" spinCount="100000" sheet="1" selectLockedCells="1"/>
  <protectedRanges>
    <protectedRange sqref="D4:J7" name="Range1"/>
  </protectedRanges>
  <mergeCells count="20">
    <mergeCell ref="D3:F3"/>
    <mergeCell ref="D2:G2"/>
    <mergeCell ref="G101:I101"/>
    <mergeCell ref="G95:I96"/>
    <mergeCell ref="G97:I97"/>
    <mergeCell ref="G98:I98"/>
    <mergeCell ref="G99:I99"/>
    <mergeCell ref="G100:I100"/>
    <mergeCell ref="H2:J2"/>
    <mergeCell ref="D13:D14"/>
    <mergeCell ref="F13:G13"/>
    <mergeCell ref="F14:G14"/>
    <mergeCell ref="B7:C7"/>
    <mergeCell ref="D7:J7"/>
    <mergeCell ref="B4:C4"/>
    <mergeCell ref="D4:J4"/>
    <mergeCell ref="B5:C5"/>
    <mergeCell ref="D5:J5"/>
    <mergeCell ref="B6:C6"/>
    <mergeCell ref="D6:J6"/>
  </mergeCells>
  <conditionalFormatting sqref="G24">
    <cfRule type="cellIs" dxfId="33" priority="20" operator="equal">
      <formula>"Klaida"</formula>
    </cfRule>
    <cfRule type="cellIs" dxfId="32" priority="21" operator="equal">
      <formula>"Gerai"</formula>
    </cfRule>
  </conditionalFormatting>
  <conditionalFormatting sqref="G37">
    <cfRule type="cellIs" dxfId="31" priority="5" operator="equal">
      <formula>"Klaida"</formula>
    </cfRule>
    <cfRule type="cellIs" dxfId="30" priority="6" operator="equal">
      <formula>"Gerai"</formula>
    </cfRule>
  </conditionalFormatting>
  <conditionalFormatting sqref="I24">
    <cfRule type="cellIs" dxfId="29" priority="7" operator="equal">
      <formula>"Klaida"</formula>
    </cfRule>
    <cfRule type="cellIs" dxfId="28" priority="8" operator="equal">
      <formula>"Gerai"</formula>
    </cfRule>
  </conditionalFormatting>
  <conditionalFormatting sqref="I37">
    <cfRule type="cellIs" dxfId="27" priority="1" operator="equal">
      <formula>"Klaida"</formula>
    </cfRule>
    <cfRule type="cellIs" dxfId="26" priority="2" operator="equal">
      <formula>"Gerai"</formula>
    </cfRule>
  </conditionalFormatting>
  <conditionalFormatting sqref="M4">
    <cfRule type="expression" priority="9">
      <formula>ROWS("row")=1</formula>
    </cfRule>
  </conditionalFormatting>
  <dataValidations xWindow="768" yWindow="653" count="3">
    <dataValidation allowBlank="1" showInputMessage="1" showErrorMessage="1" promptTitle="Investicijos pavadinimas" prompt="Investicijos pavadinimas" sqref="F19:F21 H19:H21"/>
    <dataValidation allowBlank="1" showInputMessage="1" showErrorMessage="1" promptTitle="Investicijos suma" prompt="Investicijos suma" sqref="G19:G22 I19:I22"/>
    <dataValidation allowBlank="1" showInputMessage="1" showErrorMessage="1" promptTitle="Pastaba" prompt="Įskaičiuojant visas avarijas susijusias su vandens ir nuotekų infrastruktūros, valyklų gedimais" sqref="D73 G73 I73"/>
  </dataValidations>
  <pageMargins left="0.7" right="0.7" top="0.75" bottom="0.75" header="0.3" footer="0.3"/>
  <pageSetup paperSize="9" scale="57" orientation="portrait" r:id="rId1"/>
  <colBreaks count="1" manualBreakCount="1">
    <brk id="10" max="109" man="1"/>
  </colBreaks>
  <legacyDrawing r:id="rId2"/>
  <extLst>
    <ext xmlns:x14="http://schemas.microsoft.com/office/spreadsheetml/2009/9/main" uri="{CCE6A557-97BC-4b89-ADB6-D9C93CAAB3DF}">
      <x14:dataValidations xmlns:xm="http://schemas.microsoft.com/office/excel/2006/main" xWindow="768" yWindow="653" count="1">
        <x14:dataValidation type="list" allowBlank="1" showInputMessage="1" showErrorMessage="1">
          <x14:formula1>
            <xm:f>'Finansiniai duomenys'!$R$2:$R$236</xm:f>
          </x14:formula1>
          <xm:sqref>D4:J4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B1:O93"/>
  <sheetViews>
    <sheetView zoomScaleNormal="100" zoomScaleSheetLayoutView="100" workbookViewId="0">
      <selection activeCell="F90" sqref="F90:L90"/>
    </sheetView>
  </sheetViews>
  <sheetFormatPr defaultColWidth="9.140625" defaultRowHeight="15" x14ac:dyDescent="0.25"/>
  <cols>
    <col min="1" max="1" width="1.42578125" style="12" customWidth="1"/>
    <col min="2" max="2" width="2.5703125" style="12" customWidth="1"/>
    <col min="3" max="3" width="7.28515625" style="12" customWidth="1"/>
    <col min="4" max="4" width="30.5703125" style="12" customWidth="1"/>
    <col min="5" max="5" width="38.28515625" style="12" customWidth="1"/>
    <col min="6" max="6" width="19" style="12" customWidth="1"/>
    <col min="7" max="7" width="2.7109375" style="12" customWidth="1"/>
    <col min="8" max="8" width="2.5703125" style="12" customWidth="1"/>
    <col min="9" max="9" width="7.28515625" style="12" customWidth="1"/>
    <col min="10" max="10" width="30.5703125" style="12" customWidth="1"/>
    <col min="11" max="11" width="38.28515625" style="12" customWidth="1"/>
    <col min="12" max="12" width="18.85546875" style="12" customWidth="1"/>
    <col min="13" max="13" width="2.7109375" style="12" customWidth="1"/>
    <col min="14" max="14" width="3.7109375" style="12" customWidth="1"/>
    <col min="15" max="15" width="9.140625" style="12" hidden="1" customWidth="1"/>
    <col min="16" max="16384" width="9.140625" style="12"/>
  </cols>
  <sheetData>
    <row r="1" spans="2:15" ht="9" customHeight="1" thickBot="1" x14ac:dyDescent="0.3">
      <c r="C1" s="132"/>
      <c r="D1" s="132"/>
      <c r="E1" s="132"/>
      <c r="F1" s="132"/>
      <c r="G1" s="132"/>
      <c r="H1" s="132"/>
      <c r="I1" s="132"/>
      <c r="J1" s="132"/>
      <c r="K1" s="132"/>
      <c r="L1" s="132"/>
    </row>
    <row r="2" spans="2:15" ht="12" customHeight="1" x14ac:dyDescent="0.25">
      <c r="B2" s="215"/>
      <c r="C2" s="216"/>
      <c r="D2" s="217"/>
      <c r="E2" s="217"/>
      <c r="F2" s="218"/>
      <c r="G2" s="218"/>
      <c r="H2" s="219"/>
      <c r="I2" s="220"/>
      <c r="J2" s="217"/>
      <c r="K2" s="217"/>
      <c r="L2" s="218"/>
      <c r="M2" s="237"/>
    </row>
    <row r="3" spans="2:15" ht="28.5" customHeight="1" x14ac:dyDescent="0.25">
      <c r="B3" s="221"/>
      <c r="C3" s="129" t="s">
        <v>377</v>
      </c>
      <c r="D3" s="13"/>
      <c r="E3" s="13"/>
      <c r="F3" s="13"/>
      <c r="G3" s="13"/>
      <c r="H3" s="14"/>
      <c r="I3" s="13"/>
      <c r="J3" s="13"/>
      <c r="K3" s="494" t="s">
        <v>378</v>
      </c>
      <c r="L3" s="495"/>
      <c r="M3" s="222"/>
    </row>
    <row r="4" spans="2:15" ht="15" customHeight="1" x14ac:dyDescent="0.25">
      <c r="B4" s="221"/>
      <c r="C4" s="129" t="s">
        <v>379</v>
      </c>
      <c r="D4" s="13"/>
      <c r="E4" s="13"/>
      <c r="F4" s="13"/>
      <c r="G4" s="13"/>
      <c r="H4" s="14"/>
      <c r="I4" s="13"/>
      <c r="J4" s="13"/>
      <c r="K4" s="391" t="s">
        <v>388</v>
      </c>
      <c r="L4" s="21"/>
      <c r="M4" s="222"/>
    </row>
    <row r="5" spans="2:15" ht="15" customHeight="1" x14ac:dyDescent="0.25">
      <c r="B5" s="221"/>
      <c r="C5" s="128"/>
      <c r="D5" s="13"/>
      <c r="E5" s="13"/>
      <c r="F5" s="13"/>
      <c r="G5" s="13"/>
      <c r="H5" s="14"/>
      <c r="I5" s="13"/>
      <c r="J5" s="13"/>
      <c r="K5" s="13"/>
      <c r="L5" s="21"/>
      <c r="M5" s="222"/>
    </row>
    <row r="6" spans="2:15" ht="15" customHeight="1" x14ac:dyDescent="0.25">
      <c r="B6" s="221"/>
      <c r="C6" s="500" t="s">
        <v>380</v>
      </c>
      <c r="D6" s="501"/>
      <c r="E6" s="501"/>
      <c r="F6" s="501"/>
      <c r="G6" s="501"/>
      <c r="H6" s="501"/>
      <c r="I6" s="501"/>
      <c r="J6" s="501"/>
      <c r="K6" s="501"/>
      <c r="L6" s="501"/>
      <c r="M6" s="502"/>
    </row>
    <row r="7" spans="2:15" ht="15" hidden="1" customHeight="1" x14ac:dyDescent="0.25">
      <c r="B7" s="221"/>
      <c r="C7" s="128"/>
      <c r="D7" s="13"/>
      <c r="E7" s="13"/>
      <c r="F7" s="13"/>
      <c r="G7" s="13"/>
      <c r="H7" s="14"/>
      <c r="I7" s="13"/>
      <c r="J7" s="13"/>
      <c r="K7" s="13"/>
      <c r="L7" s="21"/>
      <c r="M7" s="222"/>
    </row>
    <row r="8" spans="2:15" x14ac:dyDescent="0.25">
      <c r="B8" s="221"/>
      <c r="C8" s="129"/>
      <c r="D8" s="13"/>
      <c r="E8" s="13"/>
      <c r="F8" s="13"/>
      <c r="G8" s="13"/>
      <c r="H8" s="14"/>
      <c r="I8" s="13"/>
      <c r="J8" s="13"/>
      <c r="K8" s="13"/>
      <c r="L8" s="13"/>
      <c r="M8" s="222"/>
    </row>
    <row r="9" spans="2:15" ht="15.75" thickBot="1" x14ac:dyDescent="0.3">
      <c r="B9" s="221"/>
      <c r="C9" s="496" t="s">
        <v>8</v>
      </c>
      <c r="D9" s="497"/>
      <c r="E9" s="498" t="str">
        <f>'Finansiniai duomenys'!C8</f>
        <v>UAB „Plungės vandenys“</v>
      </c>
      <c r="F9" s="498"/>
      <c r="G9" s="498"/>
      <c r="H9" s="498"/>
      <c r="I9" s="498"/>
      <c r="J9" s="498"/>
      <c r="K9" s="13"/>
      <c r="L9" s="13"/>
      <c r="M9" s="222"/>
    </row>
    <row r="10" spans="2:15" ht="15.75" thickBot="1" x14ac:dyDescent="0.3">
      <c r="B10" s="221"/>
      <c r="C10" s="496" t="s">
        <v>10</v>
      </c>
      <c r="D10" s="497"/>
      <c r="E10" s="499" t="str">
        <f>'Finansiniai duomenys'!C9</f>
        <v>Uždaroji akcinė bendrovė (UAB)</v>
      </c>
      <c r="F10" s="499"/>
      <c r="G10" s="499"/>
      <c r="H10" s="499"/>
      <c r="I10" s="499"/>
      <c r="J10" s="499"/>
      <c r="K10" s="13"/>
      <c r="L10" s="13"/>
      <c r="M10" s="222"/>
    </row>
    <row r="11" spans="2:15" ht="15.75" thickBot="1" x14ac:dyDescent="0.3">
      <c r="B11" s="221"/>
      <c r="C11" s="496" t="s">
        <v>14</v>
      </c>
      <c r="D11" s="497"/>
      <c r="E11" s="499">
        <f>'Finansiniai duomenys'!C10</f>
        <v>169845485</v>
      </c>
      <c r="F11" s="499"/>
      <c r="G11" s="499"/>
      <c r="H11" s="499"/>
      <c r="I11" s="499"/>
      <c r="J11" s="499"/>
      <c r="K11" s="13"/>
      <c r="L11" s="13"/>
      <c r="M11" s="222"/>
    </row>
    <row r="12" spans="2:15" x14ac:dyDescent="0.25">
      <c r="B12" s="221"/>
      <c r="C12" s="127"/>
      <c r="D12" s="13"/>
      <c r="E12" s="13"/>
      <c r="F12" s="15"/>
      <c r="G12" s="15"/>
      <c r="H12" s="16"/>
      <c r="I12" s="13"/>
      <c r="J12" s="13"/>
      <c r="K12" s="13"/>
      <c r="L12" s="13"/>
      <c r="M12" s="222"/>
    </row>
    <row r="13" spans="2:15" x14ac:dyDescent="0.25">
      <c r="B13" s="221"/>
      <c r="C13" s="127"/>
      <c r="D13" s="13"/>
      <c r="E13" s="13"/>
      <c r="F13" s="13"/>
      <c r="G13" s="13"/>
      <c r="H13" s="14"/>
      <c r="I13" s="13"/>
      <c r="J13" s="13"/>
      <c r="K13" s="13"/>
      <c r="L13" s="13"/>
      <c r="M13" s="222"/>
      <c r="O13" s="12" t="s">
        <v>381</v>
      </c>
    </row>
    <row r="14" spans="2:15" ht="38.25" customHeight="1" x14ac:dyDescent="0.25">
      <c r="B14" s="221"/>
      <c r="C14" s="526" t="s">
        <v>489</v>
      </c>
      <c r="D14" s="535"/>
      <c r="E14" s="533" t="s">
        <v>218</v>
      </c>
      <c r="F14" s="536"/>
      <c r="G14" s="250"/>
      <c r="H14" s="253"/>
      <c r="I14" s="513" t="s">
        <v>490</v>
      </c>
      <c r="J14" s="532"/>
      <c r="K14" s="533" t="s">
        <v>218</v>
      </c>
      <c r="L14" s="534"/>
      <c r="M14" s="223"/>
    </row>
    <row r="15" spans="2:15" ht="26.45" customHeight="1" thickBot="1" x14ac:dyDescent="0.3">
      <c r="B15" s="221"/>
      <c r="C15" s="526" t="s">
        <v>494</v>
      </c>
      <c r="D15" s="514"/>
      <c r="E15" s="514"/>
      <c r="F15" s="529"/>
      <c r="G15" s="138"/>
      <c r="H15" s="253"/>
      <c r="I15" s="511" t="s">
        <v>493</v>
      </c>
      <c r="J15" s="508"/>
      <c r="K15" s="508"/>
      <c r="L15" s="512"/>
      <c r="M15" s="224"/>
    </row>
    <row r="16" spans="2:15" ht="49.5" customHeight="1" thickBot="1" x14ac:dyDescent="0.3">
      <c r="B16" s="221"/>
      <c r="C16" s="526" t="s">
        <v>495</v>
      </c>
      <c r="D16" s="514"/>
      <c r="E16" s="527"/>
      <c r="F16" s="528"/>
      <c r="G16" s="139"/>
      <c r="H16" s="254"/>
      <c r="I16" s="513" t="s">
        <v>491</v>
      </c>
      <c r="J16" s="513"/>
      <c r="K16" s="530"/>
      <c r="L16" s="531"/>
      <c r="M16" s="223"/>
    </row>
    <row r="17" spans="2:13" ht="40.5" customHeight="1" x14ac:dyDescent="0.25">
      <c r="B17" s="221"/>
      <c r="C17" s="526" t="s">
        <v>382</v>
      </c>
      <c r="D17" s="514"/>
      <c r="E17" s="509"/>
      <c r="F17" s="510"/>
      <c r="G17" s="250"/>
      <c r="H17" s="254"/>
      <c r="I17" s="514" t="s">
        <v>382</v>
      </c>
      <c r="J17" s="514"/>
      <c r="K17" s="509"/>
      <c r="L17" s="510"/>
      <c r="M17" s="223"/>
    </row>
    <row r="18" spans="2:13" x14ac:dyDescent="0.25">
      <c r="B18" s="221"/>
      <c r="C18" s="127"/>
      <c r="D18" s="13"/>
      <c r="E18" s="13"/>
      <c r="F18" s="15"/>
      <c r="G18" s="13"/>
      <c r="H18" s="253"/>
      <c r="I18" s="13"/>
      <c r="J18" s="13"/>
      <c r="K18" s="13"/>
      <c r="L18" s="13"/>
      <c r="M18" s="222"/>
    </row>
    <row r="19" spans="2:13" x14ac:dyDescent="0.25">
      <c r="B19" s="221"/>
      <c r="C19" s="127"/>
      <c r="D19" s="13"/>
      <c r="E19" s="13"/>
      <c r="F19" s="15"/>
      <c r="G19" s="13"/>
      <c r="H19" s="253"/>
      <c r="I19" s="13"/>
      <c r="J19" s="13"/>
      <c r="K19" s="13"/>
      <c r="L19" s="13"/>
      <c r="M19" s="222"/>
    </row>
    <row r="20" spans="2:13" x14ac:dyDescent="0.25">
      <c r="B20" s="221"/>
      <c r="C20" s="522" t="s">
        <v>496</v>
      </c>
      <c r="D20" s="518"/>
      <c r="E20" s="518"/>
      <c r="F20" s="523"/>
      <c r="G20" s="19"/>
      <c r="H20" s="253"/>
      <c r="I20" s="518" t="s">
        <v>586</v>
      </c>
      <c r="J20" s="518"/>
      <c r="K20" s="518"/>
      <c r="L20" s="518"/>
      <c r="M20" s="225"/>
    </row>
    <row r="21" spans="2:13" x14ac:dyDescent="0.25">
      <c r="B21" s="221"/>
      <c r="C21" s="130"/>
      <c r="D21" s="19"/>
      <c r="E21" s="19"/>
      <c r="F21" s="18"/>
      <c r="G21" s="19"/>
      <c r="H21" s="253"/>
      <c r="I21" s="19"/>
      <c r="J21" s="19"/>
      <c r="K21" s="19"/>
      <c r="L21" s="19"/>
      <c r="M21" s="225"/>
    </row>
    <row r="22" spans="2:13" x14ac:dyDescent="0.25">
      <c r="B22" s="221"/>
      <c r="C22" s="524" t="s">
        <v>497</v>
      </c>
      <c r="D22" s="519"/>
      <c r="E22" s="519"/>
      <c r="F22" s="525"/>
      <c r="G22" s="251"/>
      <c r="H22" s="253"/>
      <c r="I22" s="519" t="s">
        <v>492</v>
      </c>
      <c r="J22" s="519"/>
      <c r="K22" s="519"/>
      <c r="L22" s="519"/>
      <c r="M22" s="226"/>
    </row>
    <row r="23" spans="2:13" ht="24" x14ac:dyDescent="0.25">
      <c r="B23" s="221"/>
      <c r="C23" s="247" t="s">
        <v>383</v>
      </c>
      <c r="D23" s="248" t="s">
        <v>384</v>
      </c>
      <c r="E23" s="249" t="s">
        <v>385</v>
      </c>
      <c r="F23" s="247" t="s">
        <v>386</v>
      </c>
      <c r="G23" s="252"/>
      <c r="H23" s="255"/>
      <c r="I23" s="248" t="s">
        <v>383</v>
      </c>
      <c r="J23" s="247" t="s">
        <v>384</v>
      </c>
      <c r="K23" s="247" t="s">
        <v>385</v>
      </c>
      <c r="L23" s="247" t="s">
        <v>386</v>
      </c>
      <c r="M23" s="227"/>
    </row>
    <row r="24" spans="2:13" x14ac:dyDescent="0.25">
      <c r="B24" s="221"/>
      <c r="C24" s="20">
        <v>1</v>
      </c>
      <c r="D24" s="256"/>
      <c r="E24" s="8"/>
      <c r="F24" s="258"/>
      <c r="G24" s="240"/>
      <c r="H24" s="255"/>
      <c r="I24" s="22">
        <v>1</v>
      </c>
      <c r="J24" s="260"/>
      <c r="K24" s="8"/>
      <c r="L24" s="258"/>
      <c r="M24" s="228"/>
    </row>
    <row r="25" spans="2:13" x14ac:dyDescent="0.25">
      <c r="B25" s="221"/>
      <c r="C25" s="20">
        <v>2</v>
      </c>
      <c r="D25" s="256"/>
      <c r="E25" s="8"/>
      <c r="F25" s="258"/>
      <c r="G25" s="240"/>
      <c r="H25" s="255"/>
      <c r="I25" s="22">
        <v>2</v>
      </c>
      <c r="J25" s="260"/>
      <c r="K25" s="8"/>
      <c r="L25" s="258"/>
      <c r="M25" s="228"/>
    </row>
    <row r="26" spans="2:13" x14ac:dyDescent="0.25">
      <c r="B26" s="221"/>
      <c r="C26" s="20">
        <v>3</v>
      </c>
      <c r="D26" s="256"/>
      <c r="E26" s="8"/>
      <c r="F26" s="258"/>
      <c r="G26" s="240"/>
      <c r="H26" s="255"/>
      <c r="I26" s="22">
        <v>3</v>
      </c>
      <c r="J26" s="260"/>
      <c r="K26" s="8"/>
      <c r="L26" s="258"/>
      <c r="M26" s="228"/>
    </row>
    <row r="27" spans="2:13" x14ac:dyDescent="0.25">
      <c r="B27" s="221"/>
      <c r="C27" s="20">
        <v>4</v>
      </c>
      <c r="D27" s="256"/>
      <c r="E27" s="8"/>
      <c r="F27" s="258"/>
      <c r="G27" s="240"/>
      <c r="H27" s="255"/>
      <c r="I27" s="22">
        <v>4</v>
      </c>
      <c r="J27" s="260"/>
      <c r="K27" s="8"/>
      <c r="L27" s="258"/>
      <c r="M27" s="228"/>
    </row>
    <row r="28" spans="2:13" x14ac:dyDescent="0.25">
      <c r="B28" s="221"/>
      <c r="C28" s="20">
        <v>5</v>
      </c>
      <c r="D28" s="256"/>
      <c r="E28" s="8"/>
      <c r="F28" s="258"/>
      <c r="G28" s="240"/>
      <c r="H28" s="255"/>
      <c r="I28" s="22">
        <v>5</v>
      </c>
      <c r="J28" s="260"/>
      <c r="K28" s="8"/>
      <c r="L28" s="258"/>
      <c r="M28" s="228"/>
    </row>
    <row r="29" spans="2:13" x14ac:dyDescent="0.25">
      <c r="B29" s="221"/>
      <c r="C29" s="20">
        <v>6</v>
      </c>
      <c r="D29" s="256"/>
      <c r="E29" s="8"/>
      <c r="F29" s="258"/>
      <c r="G29" s="240"/>
      <c r="H29" s="255"/>
      <c r="I29" s="22">
        <v>6</v>
      </c>
      <c r="J29" s="260"/>
      <c r="K29" s="8"/>
      <c r="L29" s="258"/>
      <c r="M29" s="228"/>
    </row>
    <row r="30" spans="2:13" x14ac:dyDescent="0.25">
      <c r="B30" s="221"/>
      <c r="C30" s="20">
        <v>7</v>
      </c>
      <c r="D30" s="256"/>
      <c r="E30" s="8"/>
      <c r="F30" s="258"/>
      <c r="G30" s="240"/>
      <c r="H30" s="254"/>
      <c r="I30" s="20">
        <v>7</v>
      </c>
      <c r="J30" s="260"/>
      <c r="K30" s="8"/>
      <c r="L30" s="258"/>
      <c r="M30" s="228"/>
    </row>
    <row r="31" spans="2:13" x14ac:dyDescent="0.25">
      <c r="B31" s="221"/>
      <c r="C31" s="20">
        <v>8</v>
      </c>
      <c r="D31" s="256"/>
      <c r="E31" s="8"/>
      <c r="F31" s="258"/>
      <c r="G31" s="240"/>
      <c r="H31" s="254"/>
      <c r="I31" s="20">
        <v>8</v>
      </c>
      <c r="J31" s="256"/>
      <c r="K31" s="8"/>
      <c r="L31" s="258"/>
      <c r="M31" s="228"/>
    </row>
    <row r="32" spans="2:13" x14ac:dyDescent="0.25">
      <c r="B32" s="221"/>
      <c r="C32" s="20">
        <v>9</v>
      </c>
      <c r="D32" s="256"/>
      <c r="E32" s="8"/>
      <c r="F32" s="258"/>
      <c r="G32" s="240"/>
      <c r="H32" s="255"/>
      <c r="I32" s="22">
        <v>9</v>
      </c>
      <c r="J32" s="256"/>
      <c r="K32" s="8"/>
      <c r="L32" s="258"/>
      <c r="M32" s="228"/>
    </row>
    <row r="33" spans="2:13" x14ac:dyDescent="0.25">
      <c r="B33" s="221"/>
      <c r="C33" s="20">
        <v>10</v>
      </c>
      <c r="D33" s="256"/>
      <c r="E33" s="8"/>
      <c r="F33" s="258"/>
      <c r="G33" s="240"/>
      <c r="H33" s="254"/>
      <c r="I33" s="20">
        <v>10</v>
      </c>
      <c r="J33" s="256"/>
      <c r="K33" s="8"/>
      <c r="L33" s="258"/>
      <c r="M33" s="228"/>
    </row>
    <row r="34" spans="2:13" x14ac:dyDescent="0.25">
      <c r="B34" s="221"/>
      <c r="C34" s="20">
        <v>11</v>
      </c>
      <c r="D34" s="256"/>
      <c r="E34" s="8"/>
      <c r="F34" s="258"/>
      <c r="G34" s="240"/>
      <c r="H34" s="255"/>
      <c r="I34" s="22">
        <v>11</v>
      </c>
      <c r="J34" s="260"/>
      <c r="K34" s="8"/>
      <c r="L34" s="258"/>
      <c r="M34" s="228"/>
    </row>
    <row r="35" spans="2:13" x14ac:dyDescent="0.25">
      <c r="B35" s="221"/>
      <c r="C35" s="20">
        <v>12</v>
      </c>
      <c r="D35" s="256"/>
      <c r="E35" s="8"/>
      <c r="F35" s="258"/>
      <c r="G35" s="240"/>
      <c r="H35" s="255"/>
      <c r="I35" s="22">
        <v>12</v>
      </c>
      <c r="J35" s="260"/>
      <c r="K35" s="8"/>
      <c r="L35" s="258"/>
      <c r="M35" s="228"/>
    </row>
    <row r="36" spans="2:13" x14ac:dyDescent="0.25">
      <c r="B36" s="221"/>
      <c r="C36" s="20">
        <v>13</v>
      </c>
      <c r="D36" s="256"/>
      <c r="E36" s="8"/>
      <c r="F36" s="258"/>
      <c r="G36" s="240"/>
      <c r="H36" s="255"/>
      <c r="I36" s="22">
        <v>13</v>
      </c>
      <c r="J36" s="260"/>
      <c r="K36" s="8"/>
      <c r="L36" s="258"/>
      <c r="M36" s="228"/>
    </row>
    <row r="37" spans="2:13" x14ac:dyDescent="0.25">
      <c r="B37" s="221"/>
      <c r="C37" s="20">
        <v>14</v>
      </c>
      <c r="D37" s="256"/>
      <c r="E37" s="8"/>
      <c r="F37" s="258"/>
      <c r="G37" s="240"/>
      <c r="H37" s="255"/>
      <c r="I37" s="22">
        <v>14</v>
      </c>
      <c r="J37" s="260"/>
      <c r="K37" s="8"/>
      <c r="L37" s="258"/>
      <c r="M37" s="228"/>
    </row>
    <row r="38" spans="2:13" x14ac:dyDescent="0.25">
      <c r="B38" s="221"/>
      <c r="C38" s="20">
        <v>15</v>
      </c>
      <c r="D38" s="256"/>
      <c r="E38" s="8"/>
      <c r="F38" s="258"/>
      <c r="G38" s="240"/>
      <c r="H38" s="255"/>
      <c r="I38" s="22">
        <v>15</v>
      </c>
      <c r="J38" s="260"/>
      <c r="K38" s="8"/>
      <c r="L38" s="258"/>
      <c r="M38" s="228"/>
    </row>
    <row r="39" spans="2:13" x14ac:dyDescent="0.25">
      <c r="B39" s="221"/>
      <c r="C39" s="20">
        <v>16</v>
      </c>
      <c r="D39" s="256"/>
      <c r="E39" s="8"/>
      <c r="F39" s="258"/>
      <c r="G39" s="240"/>
      <c r="H39" s="255"/>
      <c r="I39" s="22">
        <v>16</v>
      </c>
      <c r="J39" s="260"/>
      <c r="K39" s="8"/>
      <c r="L39" s="258"/>
      <c r="M39" s="228"/>
    </row>
    <row r="40" spans="2:13" x14ac:dyDescent="0.25">
      <c r="B40" s="221"/>
      <c r="C40" s="20">
        <v>17</v>
      </c>
      <c r="D40" s="256"/>
      <c r="E40" s="8"/>
      <c r="F40" s="258"/>
      <c r="G40" s="240"/>
      <c r="H40" s="255"/>
      <c r="I40" s="22">
        <v>17</v>
      </c>
      <c r="J40" s="260"/>
      <c r="K40" s="8"/>
      <c r="L40" s="258"/>
      <c r="M40" s="228"/>
    </row>
    <row r="41" spans="2:13" x14ac:dyDescent="0.25">
      <c r="B41" s="221"/>
      <c r="C41" s="20">
        <v>18</v>
      </c>
      <c r="D41" s="256"/>
      <c r="E41" s="8"/>
      <c r="F41" s="258"/>
      <c r="G41" s="240"/>
      <c r="H41" s="255"/>
      <c r="I41" s="22">
        <v>18</v>
      </c>
      <c r="J41" s="260"/>
      <c r="K41" s="8"/>
      <c r="L41" s="258"/>
      <c r="M41" s="228"/>
    </row>
    <row r="42" spans="2:13" x14ac:dyDescent="0.25">
      <c r="B42" s="221"/>
      <c r="C42" s="20">
        <v>19</v>
      </c>
      <c r="D42" s="256"/>
      <c r="E42" s="8"/>
      <c r="F42" s="258"/>
      <c r="G42" s="240"/>
      <c r="H42" s="255"/>
      <c r="I42" s="22">
        <v>19</v>
      </c>
      <c r="J42" s="260"/>
      <c r="K42" s="8"/>
      <c r="L42" s="258"/>
      <c r="M42" s="228"/>
    </row>
    <row r="43" spans="2:13" x14ac:dyDescent="0.25">
      <c r="B43" s="221"/>
      <c r="C43" s="20">
        <v>20</v>
      </c>
      <c r="D43" s="256"/>
      <c r="E43" s="8"/>
      <c r="F43" s="258"/>
      <c r="G43" s="240"/>
      <c r="H43" s="255"/>
      <c r="I43" s="22">
        <v>20</v>
      </c>
      <c r="J43" s="260"/>
      <c r="K43" s="8"/>
      <c r="L43" s="258"/>
      <c r="M43" s="228"/>
    </row>
    <row r="44" spans="2:13" x14ac:dyDescent="0.25">
      <c r="B44" s="221"/>
      <c r="C44" s="20">
        <v>21</v>
      </c>
      <c r="D44" s="256"/>
      <c r="E44" s="8"/>
      <c r="F44" s="258"/>
      <c r="G44" s="240"/>
      <c r="H44" s="255"/>
      <c r="I44" s="22">
        <v>21</v>
      </c>
      <c r="J44" s="260"/>
      <c r="K44" s="8"/>
      <c r="L44" s="258"/>
      <c r="M44" s="228"/>
    </row>
    <row r="45" spans="2:13" x14ac:dyDescent="0.25">
      <c r="B45" s="221"/>
      <c r="C45" s="20">
        <v>22</v>
      </c>
      <c r="D45" s="256"/>
      <c r="E45" s="8"/>
      <c r="F45" s="258"/>
      <c r="G45" s="240"/>
      <c r="H45" s="255"/>
      <c r="I45" s="22">
        <v>22</v>
      </c>
      <c r="J45" s="260"/>
      <c r="K45" s="8"/>
      <c r="L45" s="258"/>
      <c r="M45" s="228"/>
    </row>
    <row r="46" spans="2:13" x14ac:dyDescent="0.25">
      <c r="B46" s="221"/>
      <c r="C46" s="20">
        <v>23</v>
      </c>
      <c r="D46" s="256"/>
      <c r="E46" s="8"/>
      <c r="F46" s="258"/>
      <c r="G46" s="240"/>
      <c r="H46" s="255"/>
      <c r="I46" s="22">
        <v>23</v>
      </c>
      <c r="J46" s="260"/>
      <c r="K46" s="8"/>
      <c r="L46" s="258"/>
      <c r="M46" s="228"/>
    </row>
    <row r="47" spans="2:13" x14ac:dyDescent="0.25">
      <c r="B47" s="221"/>
      <c r="C47" s="20">
        <v>24</v>
      </c>
      <c r="D47" s="257"/>
      <c r="E47" s="9"/>
      <c r="F47" s="259"/>
      <c r="G47" s="240"/>
      <c r="H47" s="255"/>
      <c r="I47" s="22">
        <v>24</v>
      </c>
      <c r="J47" s="261"/>
      <c r="K47" s="9"/>
      <c r="L47" s="259"/>
      <c r="M47" s="228"/>
    </row>
    <row r="48" spans="2:13" x14ac:dyDescent="0.25">
      <c r="B48" s="221"/>
      <c r="C48" s="20">
        <v>25</v>
      </c>
      <c r="D48" s="257"/>
      <c r="E48" s="9"/>
      <c r="F48" s="259"/>
      <c r="G48" s="240"/>
      <c r="H48" s="255"/>
      <c r="I48" s="22">
        <v>25</v>
      </c>
      <c r="J48" s="261"/>
      <c r="K48" s="9"/>
      <c r="L48" s="259"/>
      <c r="M48" s="228"/>
    </row>
    <row r="49" spans="2:13" x14ac:dyDescent="0.25">
      <c r="B49" s="221"/>
      <c r="C49" s="20">
        <v>26</v>
      </c>
      <c r="D49" s="257"/>
      <c r="E49" s="9"/>
      <c r="F49" s="259"/>
      <c r="G49" s="240"/>
      <c r="H49" s="255"/>
      <c r="I49" s="22">
        <v>26</v>
      </c>
      <c r="J49" s="261"/>
      <c r="K49" s="9"/>
      <c r="L49" s="259"/>
      <c r="M49" s="228"/>
    </row>
    <row r="50" spans="2:13" x14ac:dyDescent="0.25">
      <c r="B50" s="221"/>
      <c r="C50" s="20">
        <v>27</v>
      </c>
      <c r="D50" s="257"/>
      <c r="E50" s="9"/>
      <c r="F50" s="259"/>
      <c r="G50" s="240"/>
      <c r="H50" s="255"/>
      <c r="I50" s="22">
        <v>27</v>
      </c>
      <c r="J50" s="261"/>
      <c r="K50" s="9"/>
      <c r="L50" s="259"/>
      <c r="M50" s="228"/>
    </row>
    <row r="51" spans="2:13" x14ac:dyDescent="0.25">
      <c r="B51" s="221"/>
      <c r="C51" s="20">
        <v>28</v>
      </c>
      <c r="D51" s="257"/>
      <c r="E51" s="9"/>
      <c r="F51" s="259"/>
      <c r="G51" s="240"/>
      <c r="H51" s="255"/>
      <c r="I51" s="22">
        <v>28</v>
      </c>
      <c r="J51" s="261"/>
      <c r="K51" s="9"/>
      <c r="L51" s="259"/>
      <c r="M51" s="228"/>
    </row>
    <row r="52" spans="2:13" x14ac:dyDescent="0.25">
      <c r="B52" s="221"/>
      <c r="C52" s="20">
        <v>29</v>
      </c>
      <c r="D52" s="257"/>
      <c r="E52" s="9"/>
      <c r="F52" s="259"/>
      <c r="G52" s="240"/>
      <c r="H52" s="255"/>
      <c r="I52" s="22">
        <v>29</v>
      </c>
      <c r="J52" s="261"/>
      <c r="K52" s="9"/>
      <c r="L52" s="259"/>
      <c r="M52" s="228"/>
    </row>
    <row r="53" spans="2:13" x14ac:dyDescent="0.25">
      <c r="B53" s="221"/>
      <c r="C53" s="20">
        <v>30</v>
      </c>
      <c r="D53" s="257"/>
      <c r="E53" s="9"/>
      <c r="F53" s="259"/>
      <c r="G53" s="240"/>
      <c r="H53" s="255"/>
      <c r="I53" s="22">
        <v>30</v>
      </c>
      <c r="J53" s="261"/>
      <c r="K53" s="9"/>
      <c r="L53" s="259"/>
      <c r="M53" s="228"/>
    </row>
    <row r="54" spans="2:13" x14ac:dyDescent="0.25">
      <c r="B54" s="221"/>
      <c r="C54" s="20">
        <v>31</v>
      </c>
      <c r="D54" s="257"/>
      <c r="E54" s="9"/>
      <c r="F54" s="259"/>
      <c r="G54" s="240"/>
      <c r="H54" s="255"/>
      <c r="I54" s="22">
        <v>31</v>
      </c>
      <c r="J54" s="261"/>
      <c r="K54" s="9"/>
      <c r="L54" s="259"/>
      <c r="M54" s="228"/>
    </row>
    <row r="55" spans="2:13" x14ac:dyDescent="0.25">
      <c r="B55" s="221"/>
      <c r="C55" s="20">
        <v>32</v>
      </c>
      <c r="D55" s="257"/>
      <c r="E55" s="9"/>
      <c r="F55" s="259"/>
      <c r="G55" s="240"/>
      <c r="H55" s="255"/>
      <c r="I55" s="22">
        <v>32</v>
      </c>
      <c r="J55" s="261"/>
      <c r="K55" s="9"/>
      <c r="L55" s="259"/>
      <c r="M55" s="228"/>
    </row>
    <row r="56" spans="2:13" x14ac:dyDescent="0.25">
      <c r="B56" s="221"/>
      <c r="C56" s="20">
        <v>33</v>
      </c>
      <c r="D56" s="257"/>
      <c r="E56" s="9"/>
      <c r="F56" s="259"/>
      <c r="G56" s="240"/>
      <c r="H56" s="255"/>
      <c r="I56" s="22">
        <v>33</v>
      </c>
      <c r="J56" s="261"/>
      <c r="K56" s="9"/>
      <c r="L56" s="259"/>
      <c r="M56" s="228"/>
    </row>
    <row r="57" spans="2:13" x14ac:dyDescent="0.25">
      <c r="B57" s="221"/>
      <c r="C57" s="20">
        <v>34</v>
      </c>
      <c r="D57" s="257"/>
      <c r="E57" s="9"/>
      <c r="F57" s="259"/>
      <c r="G57" s="240"/>
      <c r="H57" s="255"/>
      <c r="I57" s="22">
        <v>34</v>
      </c>
      <c r="J57" s="261"/>
      <c r="K57" s="9"/>
      <c r="L57" s="259"/>
      <c r="M57" s="228"/>
    </row>
    <row r="58" spans="2:13" x14ac:dyDescent="0.25">
      <c r="B58" s="221"/>
      <c r="C58" s="20">
        <v>35</v>
      </c>
      <c r="D58" s="257"/>
      <c r="E58" s="9"/>
      <c r="F58" s="259"/>
      <c r="G58" s="240"/>
      <c r="H58" s="255"/>
      <c r="I58" s="22">
        <v>35</v>
      </c>
      <c r="J58" s="261"/>
      <c r="K58" s="9"/>
      <c r="L58" s="259"/>
      <c r="M58" s="228"/>
    </row>
    <row r="59" spans="2:13" x14ac:dyDescent="0.25">
      <c r="B59" s="221"/>
      <c r="C59" s="20">
        <v>36</v>
      </c>
      <c r="D59" s="257"/>
      <c r="E59" s="9"/>
      <c r="F59" s="259"/>
      <c r="G59" s="240"/>
      <c r="H59" s="255"/>
      <c r="I59" s="22">
        <v>36</v>
      </c>
      <c r="J59" s="261"/>
      <c r="K59" s="9"/>
      <c r="L59" s="259"/>
      <c r="M59" s="228"/>
    </row>
    <row r="60" spans="2:13" x14ac:dyDescent="0.25">
      <c r="B60" s="221"/>
      <c r="C60" s="20">
        <v>37</v>
      </c>
      <c r="D60" s="257"/>
      <c r="E60" s="9"/>
      <c r="F60" s="259"/>
      <c r="G60" s="240"/>
      <c r="H60" s="255"/>
      <c r="I60" s="22">
        <v>37</v>
      </c>
      <c r="J60" s="261"/>
      <c r="K60" s="9"/>
      <c r="L60" s="259"/>
      <c r="M60" s="228"/>
    </row>
    <row r="61" spans="2:13" x14ac:dyDescent="0.25">
      <c r="B61" s="221"/>
      <c r="C61" s="20">
        <v>38</v>
      </c>
      <c r="D61" s="257"/>
      <c r="E61" s="9"/>
      <c r="F61" s="259"/>
      <c r="G61" s="240"/>
      <c r="H61" s="255"/>
      <c r="I61" s="22">
        <v>38</v>
      </c>
      <c r="J61" s="261"/>
      <c r="K61" s="9"/>
      <c r="L61" s="259"/>
      <c r="M61" s="228"/>
    </row>
    <row r="62" spans="2:13" x14ac:dyDescent="0.25">
      <c r="B62" s="221"/>
      <c r="C62" s="20">
        <v>39</v>
      </c>
      <c r="D62" s="257"/>
      <c r="E62" s="9"/>
      <c r="F62" s="259"/>
      <c r="G62" s="240"/>
      <c r="H62" s="255"/>
      <c r="I62" s="22">
        <v>39</v>
      </c>
      <c r="J62" s="261"/>
      <c r="K62" s="9"/>
      <c r="L62" s="259"/>
      <c r="M62" s="228"/>
    </row>
    <row r="63" spans="2:13" x14ac:dyDescent="0.25">
      <c r="B63" s="221"/>
      <c r="C63" s="20">
        <v>40</v>
      </c>
      <c r="D63" s="257"/>
      <c r="E63" s="9"/>
      <c r="F63" s="259"/>
      <c r="G63" s="240"/>
      <c r="H63" s="255"/>
      <c r="I63" s="22">
        <v>40</v>
      </c>
      <c r="J63" s="261"/>
      <c r="K63" s="9"/>
      <c r="L63" s="259"/>
      <c r="M63" s="228"/>
    </row>
    <row r="64" spans="2:13" x14ac:dyDescent="0.25">
      <c r="B64" s="221"/>
      <c r="C64" s="20">
        <v>41</v>
      </c>
      <c r="D64" s="257"/>
      <c r="E64" s="9"/>
      <c r="F64" s="259"/>
      <c r="G64" s="240"/>
      <c r="H64" s="255"/>
      <c r="I64" s="22">
        <v>41</v>
      </c>
      <c r="J64" s="261"/>
      <c r="K64" s="9"/>
      <c r="L64" s="259"/>
      <c r="M64" s="228"/>
    </row>
    <row r="65" spans="2:13" x14ac:dyDescent="0.25">
      <c r="B65" s="221"/>
      <c r="C65" s="20">
        <v>42</v>
      </c>
      <c r="D65" s="257"/>
      <c r="E65" s="9"/>
      <c r="F65" s="259"/>
      <c r="G65" s="240"/>
      <c r="H65" s="255"/>
      <c r="I65" s="22">
        <v>42</v>
      </c>
      <c r="J65" s="261"/>
      <c r="K65" s="9"/>
      <c r="L65" s="259"/>
      <c r="M65" s="228"/>
    </row>
    <row r="66" spans="2:13" x14ac:dyDescent="0.25">
      <c r="B66" s="221"/>
      <c r="C66" s="20">
        <v>43</v>
      </c>
      <c r="D66" s="257"/>
      <c r="E66" s="9"/>
      <c r="F66" s="259"/>
      <c r="G66" s="240"/>
      <c r="H66" s="255"/>
      <c r="I66" s="22">
        <v>43</v>
      </c>
      <c r="J66" s="261"/>
      <c r="K66" s="9"/>
      <c r="L66" s="259"/>
      <c r="M66" s="228"/>
    </row>
    <row r="67" spans="2:13" x14ac:dyDescent="0.25">
      <c r="B67" s="221"/>
      <c r="C67" s="20">
        <v>44</v>
      </c>
      <c r="D67" s="257"/>
      <c r="E67" s="9"/>
      <c r="F67" s="259"/>
      <c r="G67" s="240"/>
      <c r="H67" s="255"/>
      <c r="I67" s="22">
        <v>44</v>
      </c>
      <c r="J67" s="261"/>
      <c r="K67" s="9"/>
      <c r="L67" s="259"/>
      <c r="M67" s="228"/>
    </row>
    <row r="68" spans="2:13" x14ac:dyDescent="0.25">
      <c r="B68" s="221"/>
      <c r="C68" s="20">
        <v>45</v>
      </c>
      <c r="D68" s="257"/>
      <c r="E68" s="9"/>
      <c r="F68" s="259"/>
      <c r="G68" s="240"/>
      <c r="H68" s="255"/>
      <c r="I68" s="22">
        <v>45</v>
      </c>
      <c r="J68" s="261"/>
      <c r="K68" s="9"/>
      <c r="L68" s="259"/>
      <c r="M68" s="228"/>
    </row>
    <row r="69" spans="2:13" x14ac:dyDescent="0.25">
      <c r="B69" s="221"/>
      <c r="C69" s="20">
        <v>46</v>
      </c>
      <c r="D69" s="257"/>
      <c r="E69" s="9"/>
      <c r="F69" s="259"/>
      <c r="G69" s="240"/>
      <c r="H69" s="255"/>
      <c r="I69" s="22">
        <v>46</v>
      </c>
      <c r="J69" s="261"/>
      <c r="K69" s="9"/>
      <c r="L69" s="259"/>
      <c r="M69" s="228"/>
    </row>
    <row r="70" spans="2:13" x14ac:dyDescent="0.25">
      <c r="B70" s="221"/>
      <c r="C70" s="20">
        <v>47</v>
      </c>
      <c r="D70" s="257"/>
      <c r="E70" s="9"/>
      <c r="F70" s="259"/>
      <c r="G70" s="240"/>
      <c r="H70" s="255"/>
      <c r="I70" s="22">
        <v>47</v>
      </c>
      <c r="J70" s="261"/>
      <c r="K70" s="9"/>
      <c r="L70" s="259"/>
      <c r="M70" s="228"/>
    </row>
    <row r="71" spans="2:13" x14ac:dyDescent="0.25">
      <c r="B71" s="221"/>
      <c r="C71" s="20">
        <v>48</v>
      </c>
      <c r="D71" s="257"/>
      <c r="E71" s="9"/>
      <c r="F71" s="259"/>
      <c r="G71" s="240"/>
      <c r="H71" s="255"/>
      <c r="I71" s="22">
        <v>48</v>
      </c>
      <c r="J71" s="261"/>
      <c r="K71" s="9"/>
      <c r="L71" s="259"/>
      <c r="M71" s="228"/>
    </row>
    <row r="72" spans="2:13" x14ac:dyDescent="0.25">
      <c r="B72" s="221"/>
      <c r="C72" s="20">
        <v>49</v>
      </c>
      <c r="D72" s="257"/>
      <c r="E72" s="9"/>
      <c r="F72" s="259"/>
      <c r="G72" s="240"/>
      <c r="H72" s="255"/>
      <c r="I72" s="22">
        <v>49</v>
      </c>
      <c r="J72" s="261"/>
      <c r="K72" s="9"/>
      <c r="L72" s="259"/>
      <c r="M72" s="228"/>
    </row>
    <row r="73" spans="2:13" x14ac:dyDescent="0.25">
      <c r="B73" s="221"/>
      <c r="C73" s="20">
        <v>50</v>
      </c>
      <c r="D73" s="257"/>
      <c r="E73" s="9"/>
      <c r="F73" s="259"/>
      <c r="G73" s="240"/>
      <c r="H73" s="255"/>
      <c r="I73" s="22">
        <v>50</v>
      </c>
      <c r="J73" s="261"/>
      <c r="K73" s="9"/>
      <c r="L73" s="259"/>
      <c r="M73" s="228"/>
    </row>
    <row r="74" spans="2:13" x14ac:dyDescent="0.25">
      <c r="B74" s="221"/>
      <c r="C74" s="20">
        <v>51</v>
      </c>
      <c r="D74" s="257"/>
      <c r="E74" s="9"/>
      <c r="F74" s="259"/>
      <c r="G74" s="240"/>
      <c r="H74" s="255"/>
      <c r="I74" s="22">
        <v>51</v>
      </c>
      <c r="J74" s="261"/>
      <c r="K74" s="9"/>
      <c r="L74" s="259"/>
      <c r="M74" s="228"/>
    </row>
    <row r="75" spans="2:13" x14ac:dyDescent="0.25">
      <c r="B75" s="221"/>
      <c r="C75" s="20">
        <v>52</v>
      </c>
      <c r="D75" s="257"/>
      <c r="E75" s="9"/>
      <c r="F75" s="259"/>
      <c r="G75" s="240"/>
      <c r="H75" s="255"/>
      <c r="I75" s="22">
        <v>52</v>
      </c>
      <c r="J75" s="261"/>
      <c r="K75" s="9"/>
      <c r="L75" s="259"/>
      <c r="M75" s="228"/>
    </row>
    <row r="76" spans="2:13" x14ac:dyDescent="0.25">
      <c r="B76" s="221"/>
      <c r="C76" s="20">
        <v>53</v>
      </c>
      <c r="D76" s="257"/>
      <c r="E76" s="9"/>
      <c r="F76" s="259"/>
      <c r="G76" s="240"/>
      <c r="H76" s="255"/>
      <c r="I76" s="22">
        <v>53</v>
      </c>
      <c r="J76" s="261"/>
      <c r="K76" s="9"/>
      <c r="L76" s="259"/>
      <c r="M76" s="228"/>
    </row>
    <row r="77" spans="2:13" x14ac:dyDescent="0.25">
      <c r="B77" s="221"/>
      <c r="C77" s="20">
        <v>54</v>
      </c>
      <c r="D77" s="257"/>
      <c r="E77" s="9"/>
      <c r="F77" s="259"/>
      <c r="G77" s="240"/>
      <c r="H77" s="255"/>
      <c r="I77" s="22">
        <v>54</v>
      </c>
      <c r="J77" s="261"/>
      <c r="K77" s="9"/>
      <c r="L77" s="259"/>
      <c r="M77" s="228"/>
    </row>
    <row r="78" spans="2:13" x14ac:dyDescent="0.25">
      <c r="B78" s="221"/>
      <c r="C78" s="20">
        <v>55</v>
      </c>
      <c r="D78" s="257"/>
      <c r="E78" s="9"/>
      <c r="F78" s="259"/>
      <c r="G78" s="240"/>
      <c r="H78" s="255"/>
      <c r="I78" s="22">
        <v>55</v>
      </c>
      <c r="J78" s="261"/>
      <c r="K78" s="9"/>
      <c r="L78" s="259"/>
      <c r="M78" s="228"/>
    </row>
    <row r="79" spans="2:13" x14ac:dyDescent="0.25">
      <c r="B79" s="221"/>
      <c r="C79" s="20">
        <v>56</v>
      </c>
      <c r="D79" s="257"/>
      <c r="E79" s="9"/>
      <c r="F79" s="259"/>
      <c r="G79" s="240"/>
      <c r="H79" s="255"/>
      <c r="I79" s="22">
        <v>56</v>
      </c>
      <c r="J79" s="261"/>
      <c r="K79" s="9"/>
      <c r="L79" s="259"/>
      <c r="M79" s="228"/>
    </row>
    <row r="80" spans="2:13" x14ac:dyDescent="0.25">
      <c r="B80" s="221"/>
      <c r="C80" s="20">
        <v>57</v>
      </c>
      <c r="D80" s="257"/>
      <c r="E80" s="9"/>
      <c r="F80" s="259"/>
      <c r="G80" s="240"/>
      <c r="H80" s="255"/>
      <c r="I80" s="22">
        <v>57</v>
      </c>
      <c r="J80" s="261"/>
      <c r="K80" s="9"/>
      <c r="L80" s="259"/>
      <c r="M80" s="228"/>
    </row>
    <row r="81" spans="2:13" x14ac:dyDescent="0.25">
      <c r="B81" s="221"/>
      <c r="C81" s="20">
        <v>58</v>
      </c>
      <c r="D81" s="257"/>
      <c r="E81" s="9"/>
      <c r="F81" s="259"/>
      <c r="G81" s="240"/>
      <c r="H81" s="255"/>
      <c r="I81" s="22">
        <v>58</v>
      </c>
      <c r="J81" s="261"/>
      <c r="K81" s="9"/>
      <c r="L81" s="259"/>
      <c r="M81" s="228"/>
    </row>
    <row r="82" spans="2:13" x14ac:dyDescent="0.25">
      <c r="B82" s="221"/>
      <c r="C82" s="20">
        <v>59</v>
      </c>
      <c r="D82" s="257"/>
      <c r="E82" s="9"/>
      <c r="F82" s="259"/>
      <c r="G82" s="240"/>
      <c r="H82" s="255"/>
      <c r="I82" s="22">
        <v>59</v>
      </c>
      <c r="J82" s="261"/>
      <c r="K82" s="9"/>
      <c r="L82" s="259"/>
      <c r="M82" s="228"/>
    </row>
    <row r="83" spans="2:13" x14ac:dyDescent="0.25">
      <c r="B83" s="221"/>
      <c r="C83" s="20">
        <v>60</v>
      </c>
      <c r="D83" s="256"/>
      <c r="E83" s="8"/>
      <c r="F83" s="258"/>
      <c r="G83" s="240"/>
      <c r="H83" s="255"/>
      <c r="I83" s="22">
        <v>60</v>
      </c>
      <c r="J83" s="260"/>
      <c r="K83" s="8"/>
      <c r="L83" s="258"/>
      <c r="M83" s="228"/>
    </row>
    <row r="84" spans="2:13" x14ac:dyDescent="0.25">
      <c r="B84" s="221"/>
      <c r="C84" s="131"/>
      <c r="D84" s="17"/>
      <c r="E84" s="17"/>
      <c r="F84" s="17"/>
      <c r="G84" s="13"/>
      <c r="H84" s="14"/>
      <c r="I84" s="17"/>
      <c r="J84" s="17"/>
      <c r="K84" s="17"/>
      <c r="L84" s="17"/>
      <c r="M84" s="222"/>
    </row>
    <row r="85" spans="2:13" x14ac:dyDescent="0.25">
      <c r="B85" s="221"/>
      <c r="C85" s="503" t="s">
        <v>236</v>
      </c>
      <c r="D85" s="503"/>
      <c r="E85" s="503"/>
      <c r="F85" s="503"/>
      <c r="G85" s="503"/>
      <c r="H85" s="503"/>
      <c r="I85" s="503"/>
      <c r="J85" s="503"/>
      <c r="K85" s="503"/>
      <c r="L85" s="503"/>
      <c r="M85" s="229"/>
    </row>
    <row r="86" spans="2:13" ht="66" customHeight="1" x14ac:dyDescent="0.25">
      <c r="B86" s="221"/>
      <c r="C86" s="507" t="s">
        <v>387</v>
      </c>
      <c r="D86" s="508"/>
      <c r="E86" s="508"/>
      <c r="F86" s="504"/>
      <c r="G86" s="504"/>
      <c r="H86" s="504"/>
      <c r="I86" s="504"/>
      <c r="J86" s="504"/>
      <c r="K86" s="504"/>
      <c r="L86" s="504"/>
      <c r="M86" s="222"/>
    </row>
    <row r="87" spans="2:13" ht="20.25" customHeight="1" x14ac:dyDescent="0.25">
      <c r="B87" s="221"/>
      <c r="C87" s="137"/>
      <c r="D87" s="138"/>
      <c r="E87" s="139"/>
      <c r="F87" s="139"/>
      <c r="G87" s="139"/>
      <c r="H87" s="139"/>
      <c r="I87" s="139"/>
      <c r="J87" s="139"/>
      <c r="K87" s="139"/>
      <c r="L87" s="139"/>
      <c r="M87" s="230"/>
    </row>
    <row r="88" spans="2:13" ht="15.75" customHeight="1" x14ac:dyDescent="0.25">
      <c r="B88" s="221"/>
      <c r="C88" s="520" t="s">
        <v>243</v>
      </c>
      <c r="D88" s="521"/>
      <c r="E88" s="521"/>
      <c r="F88" s="139"/>
      <c r="G88" s="139"/>
      <c r="H88" s="139"/>
      <c r="I88" s="139"/>
      <c r="J88" s="139"/>
      <c r="K88" s="139"/>
      <c r="L88" s="139"/>
      <c r="M88" s="230"/>
    </row>
    <row r="89" spans="2:13" ht="15.75" customHeight="1" x14ac:dyDescent="0.25">
      <c r="B89" s="221"/>
      <c r="C89" s="507" t="s">
        <v>245</v>
      </c>
      <c r="D89" s="508"/>
      <c r="E89" s="508"/>
      <c r="F89" s="505">
        <v>45035</v>
      </c>
      <c r="G89" s="506"/>
      <c r="H89" s="506"/>
      <c r="I89" s="506"/>
      <c r="J89" s="506"/>
      <c r="K89" s="506"/>
      <c r="L89" s="506"/>
      <c r="M89" s="230"/>
    </row>
    <row r="90" spans="2:13" ht="15.75" customHeight="1" x14ac:dyDescent="0.25">
      <c r="B90" s="221"/>
      <c r="C90" s="507" t="s">
        <v>247</v>
      </c>
      <c r="D90" s="508"/>
      <c r="E90" s="508"/>
      <c r="F90" s="506" t="s">
        <v>597</v>
      </c>
      <c r="G90" s="506"/>
      <c r="H90" s="506"/>
      <c r="I90" s="506"/>
      <c r="J90" s="506"/>
      <c r="K90" s="506"/>
      <c r="L90" s="506"/>
      <c r="M90" s="230"/>
    </row>
    <row r="91" spans="2:13" ht="15.75" customHeight="1" x14ac:dyDescent="0.25">
      <c r="B91" s="221"/>
      <c r="C91" s="507" t="s">
        <v>249</v>
      </c>
      <c r="D91" s="508"/>
      <c r="E91" s="508"/>
      <c r="F91" s="506" t="s">
        <v>598</v>
      </c>
      <c r="G91" s="506"/>
      <c r="H91" s="506"/>
      <c r="I91" s="506"/>
      <c r="J91" s="506"/>
      <c r="K91" s="506"/>
      <c r="L91" s="506"/>
      <c r="M91" s="230"/>
    </row>
    <row r="92" spans="2:13" ht="21" customHeight="1" x14ac:dyDescent="0.25">
      <c r="B92" s="221"/>
      <c r="C92" s="515" t="s">
        <v>251</v>
      </c>
      <c r="D92" s="513"/>
      <c r="E92" s="513"/>
      <c r="F92" s="139"/>
      <c r="G92" s="139"/>
      <c r="H92" s="139"/>
      <c r="I92" s="139"/>
      <c r="J92" s="139"/>
      <c r="K92" s="139"/>
      <c r="L92" s="139"/>
      <c r="M92" s="230"/>
    </row>
    <row r="93" spans="2:13" ht="15.75" thickBot="1" x14ac:dyDescent="0.3">
      <c r="B93" s="231"/>
      <c r="C93" s="516"/>
      <c r="D93" s="517"/>
      <c r="E93" s="517"/>
      <c r="F93" s="232"/>
      <c r="G93" s="233"/>
      <c r="H93" s="234"/>
      <c r="I93" s="235"/>
      <c r="J93" s="235"/>
      <c r="K93" s="235"/>
      <c r="L93" s="235"/>
      <c r="M93" s="236"/>
    </row>
  </sheetData>
  <sheetProtection algorithmName="SHA-512" hashValue="VQBV+huIn8M+p57Sr2WQl/rv89UuXXRTIT78nBTds3UM/JIr65sYgs93LYmBWmQBeV8FeILPoA1pDPezTgS3xw==" saltValue="C8ub+k+Q+/p2R1MVa2lOKg==" spinCount="100000" sheet="1" selectLockedCells="1"/>
  <mergeCells count="37">
    <mergeCell ref="K16:L16"/>
    <mergeCell ref="I14:J14"/>
    <mergeCell ref="K14:L14"/>
    <mergeCell ref="C14:D14"/>
    <mergeCell ref="E14:F14"/>
    <mergeCell ref="K17:L17"/>
    <mergeCell ref="I15:L15"/>
    <mergeCell ref="I16:J16"/>
    <mergeCell ref="I17:J17"/>
    <mergeCell ref="C92:E93"/>
    <mergeCell ref="I20:L20"/>
    <mergeCell ref="I22:L22"/>
    <mergeCell ref="C88:E88"/>
    <mergeCell ref="C86:E86"/>
    <mergeCell ref="C20:F20"/>
    <mergeCell ref="C22:F22"/>
    <mergeCell ref="C16:D16"/>
    <mergeCell ref="C17:D17"/>
    <mergeCell ref="E16:F16"/>
    <mergeCell ref="C15:F15"/>
    <mergeCell ref="E17:F17"/>
    <mergeCell ref="C85:L85"/>
    <mergeCell ref="F86:L86"/>
    <mergeCell ref="F89:L89"/>
    <mergeCell ref="F90:L90"/>
    <mergeCell ref="F91:L91"/>
    <mergeCell ref="C89:E89"/>
    <mergeCell ref="C90:E90"/>
    <mergeCell ref="C91:E91"/>
    <mergeCell ref="K3:L3"/>
    <mergeCell ref="C9:D9"/>
    <mergeCell ref="C10:D10"/>
    <mergeCell ref="C11:D11"/>
    <mergeCell ref="E9:J9"/>
    <mergeCell ref="E10:J10"/>
    <mergeCell ref="E11:J11"/>
    <mergeCell ref="C6:M6"/>
  </mergeCells>
  <conditionalFormatting sqref="E16:F16">
    <cfRule type="expression" dxfId="25" priority="2">
      <formula>NOT(ISBLANK($E$16))</formula>
    </cfRule>
    <cfRule type="expression" dxfId="24" priority="4">
      <formula>$E$14="Taip"</formula>
    </cfRule>
  </conditionalFormatting>
  <conditionalFormatting sqref="E17:F17">
    <cfRule type="expression" dxfId="23" priority="7">
      <formula>NOT(ISBLANK($E$17))</formula>
    </cfRule>
    <cfRule type="expression" dxfId="22" priority="8">
      <formula>$E$16="Taip"</formula>
    </cfRule>
  </conditionalFormatting>
  <conditionalFormatting sqref="K16:L16">
    <cfRule type="expression" dxfId="21" priority="1">
      <formula>NOT(ISBLANK($K$16))</formula>
    </cfRule>
    <cfRule type="expression" dxfId="20" priority="3">
      <formula>$K$14="Taip"</formula>
    </cfRule>
  </conditionalFormatting>
  <conditionalFormatting sqref="K17:L17">
    <cfRule type="expression" dxfId="19" priority="5">
      <formula>NOT(ISBLANK($K$17))</formula>
    </cfRule>
    <cfRule type="expression" dxfId="18" priority="6">
      <formula>$K$16="Taip"</formula>
    </cfRule>
  </conditionalFormatting>
  <dataValidations xWindow="669" yWindow="527" count="2">
    <dataValidation type="list" allowBlank="1" showInputMessage="1" showErrorMessage="1" sqref="K14:L14 E14:F14">
      <formula1>"Taip, Ne"</formula1>
    </dataValidation>
    <dataValidation type="list" allowBlank="1" showInputMessage="1" showErrorMessage="1" promptTitle="Pastaba" prompt="Jei pasirinkote &quot;Taip&quot;, prašome apačioje pateikti svetainės nuorodą." sqref="K16:L16 E16:F16">
      <formula1>"Taip, Ne"</formula1>
    </dataValidation>
  </dataValidations>
  <pageMargins left="0.7" right="0.7" top="0.75" bottom="0.75" header="0.3" footer="0.3"/>
  <pageSetup paperSize="9" scale="43" orientation="portrait" r:id="rId1"/>
  <headerFooter>
    <oddFooter>Puslapių &amp;P iš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2" tint="-0.249977111117893"/>
  </sheetPr>
  <dimension ref="A1:XFC1048563"/>
  <sheetViews>
    <sheetView showGridLines="0" topLeftCell="H1" zoomScale="115" zoomScaleNormal="115" workbookViewId="0">
      <selection activeCell="H73" sqref="H73:J73"/>
    </sheetView>
  </sheetViews>
  <sheetFormatPr defaultColWidth="0" defaultRowHeight="15" zeroHeight="1" x14ac:dyDescent="0.25"/>
  <cols>
    <col min="1" max="1" width="8.85546875" customWidth="1"/>
    <col min="2" max="2" width="8.85546875" style="83" customWidth="1"/>
    <col min="3" max="3" width="51.5703125" style="83" bestFit="1" customWidth="1"/>
    <col min="4" max="5" width="25.28515625" style="83" customWidth="1"/>
    <col min="6" max="6" width="29.5703125" style="83" customWidth="1"/>
    <col min="7" max="7" width="23.85546875" style="83" bestFit="1" customWidth="1"/>
    <col min="8" max="8" width="17.42578125" style="83" bestFit="1" customWidth="1"/>
    <col min="9" max="9" width="17.7109375" style="83" customWidth="1"/>
    <col min="10" max="10" width="19" style="83" customWidth="1"/>
    <col min="11" max="11" width="17.85546875" style="83" customWidth="1"/>
    <col min="12" max="12" width="18.85546875" style="83" customWidth="1"/>
    <col min="13" max="13" width="17.5703125" style="83" customWidth="1"/>
    <col min="14" max="14" width="18.5703125" style="83" customWidth="1"/>
    <col min="15" max="15" width="18" style="83" customWidth="1"/>
    <col min="16" max="16" width="18.42578125" style="83" customWidth="1"/>
    <col min="17" max="17" width="18" style="83" customWidth="1"/>
    <col min="18" max="18" width="19" style="83" customWidth="1"/>
    <col min="19" max="20" width="8.85546875" customWidth="1"/>
    <col min="21" max="16383" width="8.85546875" hidden="1"/>
    <col min="16384" max="16384" width="5.140625" hidden="1"/>
  </cols>
  <sheetData>
    <row r="1" spans="1:21" x14ac:dyDescent="0.25">
      <c r="A1" s="12"/>
      <c r="B1" s="320"/>
      <c r="C1" s="320"/>
      <c r="D1" s="320"/>
      <c r="E1" s="320"/>
      <c r="F1" s="320"/>
      <c r="G1" s="320"/>
      <c r="H1" s="320"/>
      <c r="I1" s="320"/>
      <c r="J1" s="320"/>
      <c r="K1" s="320"/>
      <c r="L1" s="320"/>
      <c r="M1" s="320"/>
      <c r="N1" s="320"/>
      <c r="O1" s="320"/>
      <c r="P1" s="320"/>
      <c r="Q1" s="320"/>
      <c r="R1" s="320"/>
      <c r="S1" s="12"/>
      <c r="T1" s="12"/>
    </row>
    <row r="2" spans="1:21" x14ac:dyDescent="0.25">
      <c r="A2" s="12"/>
      <c r="C2" s="129" t="s">
        <v>581</v>
      </c>
      <c r="O2" s="363"/>
      <c r="P2" s="363"/>
      <c r="T2" s="12"/>
      <c r="U2" t="s">
        <v>215</v>
      </c>
    </row>
    <row r="3" spans="1:21" ht="14.45" customHeight="1" x14ac:dyDescent="0.25">
      <c r="A3" s="12"/>
      <c r="C3" s="401"/>
      <c r="D3" s="400"/>
      <c r="E3" s="400"/>
      <c r="F3" s="390"/>
      <c r="G3" s="369" t="s">
        <v>8</v>
      </c>
      <c r="H3" s="553" t="str">
        <f>'Finansiniai duomenys'!C8</f>
        <v>UAB „Plungės vandenys“</v>
      </c>
      <c r="I3" s="553"/>
      <c r="J3" s="553"/>
      <c r="K3" s="553"/>
      <c r="L3" s="553"/>
      <c r="N3" s="494" t="s">
        <v>378</v>
      </c>
      <c r="O3" s="494"/>
      <c r="P3" s="494"/>
      <c r="T3" s="12"/>
      <c r="U3" t="s">
        <v>218</v>
      </c>
    </row>
    <row r="4" spans="1:21" ht="13.9" customHeight="1" x14ac:dyDescent="0.25">
      <c r="A4" s="12"/>
      <c r="C4" s="537" t="s">
        <v>510</v>
      </c>
      <c r="D4" s="538"/>
      <c r="E4" s="538"/>
      <c r="F4" s="390"/>
      <c r="G4" s="369" t="s">
        <v>397</v>
      </c>
      <c r="H4" s="553" t="str">
        <f>IFERROR(VLOOKUP(H3,'Finansiniai duomenys'!R2:T236,3,FALSE),"")</f>
        <v>Uždaroji akcinė bendrovė (UAB)</v>
      </c>
      <c r="I4" s="553"/>
      <c r="J4" s="553"/>
      <c r="K4" s="553"/>
      <c r="L4" s="553"/>
      <c r="N4" s="494"/>
      <c r="O4" s="494"/>
      <c r="P4" s="494"/>
      <c r="T4" s="12"/>
    </row>
    <row r="5" spans="1:21" x14ac:dyDescent="0.25">
      <c r="A5" s="12"/>
      <c r="C5" s="537"/>
      <c r="D5" s="538"/>
      <c r="E5" s="538"/>
      <c r="F5" s="390"/>
      <c r="G5" s="370" t="s">
        <v>14</v>
      </c>
      <c r="H5" s="554">
        <f>IFERROR(VLOOKUP(H3,'Finansiniai duomenys'!R2:T236,2,FALSE),"")</f>
        <v>169845485</v>
      </c>
      <c r="I5" s="554"/>
      <c r="J5" s="554"/>
      <c r="K5" s="554"/>
      <c r="L5" s="554"/>
      <c r="N5" s="391" t="s">
        <v>577</v>
      </c>
      <c r="O5" s="363"/>
      <c r="P5" s="363"/>
      <c r="T5" s="12"/>
    </row>
    <row r="6" spans="1:21" s="296" customFormat="1" x14ac:dyDescent="0.25">
      <c r="A6" s="12"/>
      <c r="B6" s="83"/>
      <c r="C6" s="399"/>
      <c r="D6" s="400"/>
      <c r="E6" s="400"/>
      <c r="F6" s="390"/>
      <c r="G6" s="371"/>
      <c r="H6" s="372"/>
      <c r="I6" s="372"/>
      <c r="J6" s="372"/>
      <c r="K6" s="372"/>
      <c r="L6" s="372"/>
      <c r="M6" s="123"/>
      <c r="N6" s="123"/>
      <c r="O6" s="123"/>
      <c r="P6" s="123"/>
      <c r="Q6" s="123"/>
      <c r="R6" s="123"/>
      <c r="T6" s="12"/>
      <c r="U6"/>
    </row>
    <row r="7" spans="1:21" s="296" customFormat="1" x14ac:dyDescent="0.25">
      <c r="A7" s="12"/>
      <c r="B7" s="83"/>
      <c r="C7" s="539" t="s">
        <v>583</v>
      </c>
      <c r="D7" s="540"/>
      <c r="E7" s="540"/>
      <c r="F7" s="123"/>
      <c r="G7" s="555" t="s">
        <v>483</v>
      </c>
      <c r="H7" s="555"/>
      <c r="I7" s="555"/>
      <c r="J7" s="555"/>
      <c r="K7" s="555"/>
      <c r="L7" s="295" t="s">
        <v>218</v>
      </c>
      <c r="M7" s="123"/>
      <c r="N7" s="123"/>
      <c r="O7" s="123"/>
      <c r="P7" s="123"/>
      <c r="Q7" s="123"/>
      <c r="R7" s="123"/>
      <c r="T7" s="12"/>
      <c r="U7"/>
    </row>
    <row r="8" spans="1:21" s="296" customFormat="1" x14ac:dyDescent="0.25">
      <c r="A8" s="12"/>
      <c r="B8" s="83"/>
      <c r="C8" s="540"/>
      <c r="D8" s="540"/>
      <c r="E8" s="540"/>
      <c r="F8" s="123"/>
      <c r="G8" s="555" t="s">
        <v>484</v>
      </c>
      <c r="H8" s="555"/>
      <c r="I8" s="555"/>
      <c r="J8" s="555"/>
      <c r="K8" s="555"/>
      <c r="L8" s="295" t="s">
        <v>218</v>
      </c>
      <c r="M8" s="123"/>
      <c r="N8" s="123"/>
      <c r="O8" s="123"/>
      <c r="P8" s="123"/>
      <c r="Q8" s="123"/>
      <c r="R8" s="123"/>
      <c r="T8" s="12"/>
      <c r="U8"/>
    </row>
    <row r="9" spans="1:21" s="296" customFormat="1" x14ac:dyDescent="0.25">
      <c r="A9" s="12"/>
      <c r="B9" s="83"/>
      <c r="C9" s="540"/>
      <c r="D9" s="540"/>
      <c r="E9" s="540"/>
      <c r="F9" s="123"/>
      <c r="G9" s="373"/>
      <c r="H9" s="373"/>
      <c r="I9" s="373"/>
      <c r="J9" s="373"/>
      <c r="K9" s="373"/>
      <c r="L9" s="123"/>
      <c r="M9" s="123"/>
      <c r="N9" s="123"/>
      <c r="O9" s="123"/>
      <c r="P9" s="123"/>
      <c r="Q9" s="123"/>
      <c r="R9" s="123"/>
      <c r="T9" s="12"/>
      <c r="U9"/>
    </row>
    <row r="10" spans="1:21" s="296" customFormat="1" ht="46.9" customHeight="1" x14ac:dyDescent="0.25">
      <c r="A10" s="12"/>
      <c r="B10" s="83"/>
      <c r="C10" s="540"/>
      <c r="D10" s="540"/>
      <c r="E10" s="540"/>
      <c r="F10" s="123"/>
      <c r="G10" s="373"/>
      <c r="H10" s="373"/>
      <c r="I10" s="373"/>
      <c r="J10" s="373"/>
      <c r="K10" s="373"/>
      <c r="L10" s="123"/>
      <c r="M10" s="123"/>
      <c r="N10" s="123"/>
      <c r="O10" s="123"/>
      <c r="P10" s="123"/>
      <c r="Q10" s="123"/>
      <c r="R10" s="123"/>
      <c r="T10" s="12"/>
      <c r="U10"/>
    </row>
    <row r="11" spans="1:21" s="296" customFormat="1" x14ac:dyDescent="0.25">
      <c r="A11" s="12"/>
      <c r="B11" s="83"/>
      <c r="C11" s="123"/>
      <c r="D11" s="123"/>
      <c r="E11" s="123"/>
      <c r="F11" s="123"/>
      <c r="G11" s="374"/>
      <c r="H11" s="375"/>
      <c r="I11" s="372"/>
      <c r="J11" s="372"/>
      <c r="K11" s="372"/>
      <c r="L11" s="372"/>
      <c r="M11" s="123"/>
      <c r="N11" s="123"/>
      <c r="O11" s="123"/>
      <c r="P11" s="123"/>
      <c r="Q11" s="123"/>
      <c r="R11" s="123"/>
      <c r="T11" s="12"/>
      <c r="U11"/>
    </row>
    <row r="12" spans="1:21" ht="26.45" customHeight="1" x14ac:dyDescent="0.25">
      <c r="A12" s="12"/>
      <c r="C12" s="556" t="s">
        <v>498</v>
      </c>
      <c r="D12" s="557"/>
      <c r="E12" s="557"/>
      <c r="F12" s="557"/>
      <c r="G12" s="552" t="s">
        <v>500</v>
      </c>
      <c r="H12" s="552"/>
      <c r="I12" s="552" t="s">
        <v>500</v>
      </c>
      <c r="J12" s="552"/>
      <c r="K12" s="552" t="s">
        <v>500</v>
      </c>
      <c r="L12" s="552"/>
      <c r="M12" s="552" t="s">
        <v>500</v>
      </c>
      <c r="N12" s="552"/>
      <c r="O12" s="552" t="s">
        <v>500</v>
      </c>
      <c r="P12" s="552"/>
      <c r="Q12" s="552" t="s">
        <v>500</v>
      </c>
      <c r="R12" s="552"/>
      <c r="T12" s="12"/>
    </row>
    <row r="13" spans="1:21" ht="67.900000000000006" customHeight="1" x14ac:dyDescent="0.25">
      <c r="A13" s="12"/>
      <c r="C13" s="558" t="s">
        <v>415</v>
      </c>
      <c r="D13" s="559" t="s">
        <v>416</v>
      </c>
      <c r="E13" s="560" t="s">
        <v>508</v>
      </c>
      <c r="F13" s="559" t="s">
        <v>417</v>
      </c>
      <c r="G13" s="543"/>
      <c r="H13" s="544"/>
      <c r="I13" s="543"/>
      <c r="J13" s="544"/>
      <c r="K13" s="543"/>
      <c r="L13" s="544"/>
      <c r="M13" s="543"/>
      <c r="N13" s="544"/>
      <c r="O13" s="543"/>
      <c r="P13" s="544"/>
      <c r="Q13" s="543"/>
      <c r="R13" s="544"/>
      <c r="T13" s="12"/>
    </row>
    <row r="14" spans="1:21" ht="39" customHeight="1" x14ac:dyDescent="0.25">
      <c r="A14" s="12"/>
      <c r="C14" s="558"/>
      <c r="D14" s="559"/>
      <c r="E14" s="561"/>
      <c r="F14" s="559"/>
      <c r="G14" s="376" t="s">
        <v>423</v>
      </c>
      <c r="H14" s="376" t="s">
        <v>419</v>
      </c>
      <c r="I14" s="376" t="s">
        <v>423</v>
      </c>
      <c r="J14" s="376" t="s">
        <v>419</v>
      </c>
      <c r="K14" s="376" t="s">
        <v>423</v>
      </c>
      <c r="L14" s="376" t="s">
        <v>419</v>
      </c>
      <c r="M14" s="376" t="s">
        <v>423</v>
      </c>
      <c r="N14" s="376" t="s">
        <v>419</v>
      </c>
      <c r="O14" s="376" t="s">
        <v>423</v>
      </c>
      <c r="P14" s="376" t="s">
        <v>419</v>
      </c>
      <c r="Q14" s="376" t="s">
        <v>423</v>
      </c>
      <c r="R14" s="376" t="s">
        <v>419</v>
      </c>
      <c r="T14" s="12"/>
    </row>
    <row r="15" spans="1:21" x14ac:dyDescent="0.25">
      <c r="A15" s="12"/>
      <c r="C15" s="306" t="s">
        <v>97</v>
      </c>
      <c r="D15" s="305">
        <f t="shared" ref="D15:D24" si="0">F15+G15+I15+K15+M15+O15+Q15</f>
        <v>0</v>
      </c>
      <c r="E15" s="303" t="str">
        <f>IF(OR(D15-'Finansiniai duomenys'!C42&lt;-0.1,D15-'Finansiniai duomenys'!C42&gt;0.1),"Klaida","Gerai")</f>
        <v>Klaida</v>
      </c>
      <c r="F15" s="301"/>
      <c r="G15" s="301"/>
      <c r="H15" s="301"/>
      <c r="I15" s="301"/>
      <c r="J15" s="301"/>
      <c r="K15" s="301"/>
      <c r="L15" s="301"/>
      <c r="M15" s="301"/>
      <c r="N15" s="301"/>
      <c r="O15" s="301"/>
      <c r="P15" s="301"/>
      <c r="Q15" s="301"/>
      <c r="R15" s="301"/>
      <c r="T15" s="12"/>
    </row>
    <row r="16" spans="1:21" ht="15.75" thickBot="1" x14ac:dyDescent="0.3">
      <c r="A16" s="12"/>
      <c r="C16" s="307" t="s">
        <v>99</v>
      </c>
      <c r="D16" s="305">
        <f t="shared" si="0"/>
        <v>0</v>
      </c>
      <c r="E16" s="303" t="str">
        <f>IF(OR(D16-'Finansiniai duomenys'!C43&lt;-0.1,D16-'Finansiniai duomenys'!C43&gt;0.1),"Klaida","Gerai")</f>
        <v>Klaida</v>
      </c>
      <c r="F16" s="304"/>
      <c r="G16" s="304"/>
      <c r="H16" s="304"/>
      <c r="I16" s="304"/>
      <c r="J16" s="304"/>
      <c r="K16" s="304"/>
      <c r="L16" s="304"/>
      <c r="M16" s="304"/>
      <c r="N16" s="304"/>
      <c r="O16" s="304"/>
      <c r="P16" s="304"/>
      <c r="Q16" s="304"/>
      <c r="R16" s="304"/>
      <c r="T16" s="12"/>
    </row>
    <row r="17" spans="1:20" s="319" customFormat="1" x14ac:dyDescent="0.25">
      <c r="A17" s="318"/>
      <c r="B17" s="377"/>
      <c r="C17" s="378" t="s">
        <v>424</v>
      </c>
      <c r="D17" s="379">
        <f t="shared" si="0"/>
        <v>0</v>
      </c>
      <c r="E17" s="303" t="str">
        <f>IF(OR(D17-'Finansiniai duomenys'!C44&lt;-0.1,D17-'Finansiniai duomenys'!C44&gt;0.1),"Klaida","Gerai")</f>
        <v>Klaida</v>
      </c>
      <c r="F17" s="380">
        <f>F15-F16</f>
        <v>0</v>
      </c>
      <c r="G17" s="380">
        <f t="shared" ref="G17:R17" si="1">G15-G16</f>
        <v>0</v>
      </c>
      <c r="H17" s="380">
        <f t="shared" si="1"/>
        <v>0</v>
      </c>
      <c r="I17" s="380">
        <f t="shared" si="1"/>
        <v>0</v>
      </c>
      <c r="J17" s="380">
        <f t="shared" si="1"/>
        <v>0</v>
      </c>
      <c r="K17" s="380">
        <f t="shared" si="1"/>
        <v>0</v>
      </c>
      <c r="L17" s="380">
        <f t="shared" si="1"/>
        <v>0</v>
      </c>
      <c r="M17" s="380">
        <f t="shared" si="1"/>
        <v>0</v>
      </c>
      <c r="N17" s="380">
        <f t="shared" si="1"/>
        <v>0</v>
      </c>
      <c r="O17" s="380">
        <f t="shared" si="1"/>
        <v>0</v>
      </c>
      <c r="P17" s="380">
        <f t="shared" si="1"/>
        <v>0</v>
      </c>
      <c r="Q17" s="380">
        <f t="shared" si="1"/>
        <v>0</v>
      </c>
      <c r="R17" s="380">
        <f t="shared" si="1"/>
        <v>0</v>
      </c>
      <c r="T17" s="318"/>
    </row>
    <row r="18" spans="1:20" x14ac:dyDescent="0.25">
      <c r="A18" s="12"/>
      <c r="C18" s="307" t="s">
        <v>103</v>
      </c>
      <c r="D18" s="305">
        <f t="shared" si="0"/>
        <v>0</v>
      </c>
      <c r="E18" s="303" t="str">
        <f>IF(OR(D18-'Finansiniai duomenys'!C45&lt;-0.1,D18-'Finansiniai duomenys'!C45&gt;0.1),"Klaida","Gerai")</f>
        <v>Klaida</v>
      </c>
      <c r="F18" s="304"/>
      <c r="G18" s="304"/>
      <c r="H18" s="304"/>
      <c r="I18" s="304"/>
      <c r="J18" s="304"/>
      <c r="K18" s="304"/>
      <c r="L18" s="304"/>
      <c r="M18" s="304"/>
      <c r="N18" s="304"/>
      <c r="O18" s="304"/>
      <c r="P18" s="304"/>
      <c r="Q18" s="304"/>
      <c r="R18" s="304"/>
      <c r="T18" s="12"/>
    </row>
    <row r="19" spans="1:20" ht="15.75" thickBot="1" x14ac:dyDescent="0.3">
      <c r="A19" s="12"/>
      <c r="C19" s="307" t="s">
        <v>105</v>
      </c>
      <c r="D19" s="305">
        <f t="shared" si="0"/>
        <v>0</v>
      </c>
      <c r="E19" s="303" t="str">
        <f>IF(OR(D19-'Finansiniai duomenys'!C46&lt;-0.1,D19-'Finansiniai duomenys'!C46&gt;0.1),"Klaida","Gerai")</f>
        <v>Klaida</v>
      </c>
      <c r="F19" s="301"/>
      <c r="G19" s="301"/>
      <c r="H19" s="301"/>
      <c r="I19" s="301"/>
      <c r="J19" s="301"/>
      <c r="K19" s="301"/>
      <c r="L19" s="301"/>
      <c r="M19" s="301"/>
      <c r="N19" s="301"/>
      <c r="O19" s="301"/>
      <c r="P19" s="301"/>
      <c r="Q19" s="301"/>
      <c r="R19" s="301"/>
      <c r="T19" s="12"/>
    </row>
    <row r="20" spans="1:20" s="319" customFormat="1" x14ac:dyDescent="0.25">
      <c r="A20" s="318"/>
      <c r="B20" s="377"/>
      <c r="C20" s="378" t="s">
        <v>425</v>
      </c>
      <c r="D20" s="379">
        <f t="shared" si="0"/>
        <v>0</v>
      </c>
      <c r="E20" s="303" t="str">
        <f>IF(OR(D20-'Finansiniai duomenys'!C47&lt;-0.1,D20-'Finansiniai duomenys'!C47&gt;0.1),"Klaida","Gerai")</f>
        <v>Klaida</v>
      </c>
      <c r="F20" s="380">
        <f>F17-F18-F19</f>
        <v>0</v>
      </c>
      <c r="G20" s="380">
        <f t="shared" ref="G20:R20" si="2">G17-G18-G19</f>
        <v>0</v>
      </c>
      <c r="H20" s="380">
        <f t="shared" si="2"/>
        <v>0</v>
      </c>
      <c r="I20" s="380">
        <f t="shared" si="2"/>
        <v>0</v>
      </c>
      <c r="J20" s="380">
        <f t="shared" si="2"/>
        <v>0</v>
      </c>
      <c r="K20" s="380">
        <f t="shared" si="2"/>
        <v>0</v>
      </c>
      <c r="L20" s="380">
        <f t="shared" si="2"/>
        <v>0</v>
      </c>
      <c r="M20" s="380">
        <f t="shared" si="2"/>
        <v>0</v>
      </c>
      <c r="N20" s="380">
        <f t="shared" si="2"/>
        <v>0</v>
      </c>
      <c r="O20" s="380">
        <f t="shared" si="2"/>
        <v>0</v>
      </c>
      <c r="P20" s="380">
        <f t="shared" si="2"/>
        <v>0</v>
      </c>
      <c r="Q20" s="380">
        <f t="shared" si="2"/>
        <v>0</v>
      </c>
      <c r="R20" s="380">
        <f t="shared" si="2"/>
        <v>0</v>
      </c>
      <c r="T20" s="318"/>
    </row>
    <row r="21" spans="1:20" x14ac:dyDescent="0.25">
      <c r="A21" s="12"/>
      <c r="C21" s="307" t="s">
        <v>109</v>
      </c>
      <c r="D21" s="305">
        <f t="shared" si="0"/>
        <v>0</v>
      </c>
      <c r="E21" s="303" t="str">
        <f>IF(OR(D21-'Finansiniai duomenys'!C48&lt;-0.1,D21-'Finansiniai duomenys'!C48&gt;0.1),"Klaida","Gerai")</f>
        <v>Gerai</v>
      </c>
      <c r="F21" s="304"/>
      <c r="G21" s="304"/>
      <c r="H21" s="304"/>
      <c r="I21" s="304"/>
      <c r="J21" s="304"/>
      <c r="K21" s="304"/>
      <c r="L21" s="304"/>
      <c r="M21" s="304"/>
      <c r="N21" s="304"/>
      <c r="O21" s="304"/>
      <c r="P21" s="304"/>
      <c r="Q21" s="304"/>
      <c r="R21" s="304"/>
      <c r="T21" s="12"/>
    </row>
    <row r="22" spans="1:20" x14ac:dyDescent="0.25">
      <c r="A22" s="12"/>
      <c r="C22" s="307" t="s">
        <v>426</v>
      </c>
      <c r="D22" s="305">
        <f t="shared" si="0"/>
        <v>0</v>
      </c>
      <c r="E22" s="303" t="str">
        <f>IF(OR(D22-'Finansiniai duomenys'!C53&lt;-0.1,D22-'Finansiniai duomenys'!C53&gt;0.1),"Klaida","Gerai")</f>
        <v>Klaida</v>
      </c>
      <c r="F22" s="304"/>
      <c r="G22" s="304"/>
      <c r="H22" s="304"/>
      <c r="I22" s="304"/>
      <c r="J22" s="304"/>
      <c r="K22" s="304"/>
      <c r="L22" s="304"/>
      <c r="M22" s="304"/>
      <c r="N22" s="304"/>
      <c r="O22" s="304"/>
      <c r="P22" s="304"/>
      <c r="Q22" s="304"/>
      <c r="R22" s="304"/>
      <c r="T22" s="12"/>
    </row>
    <row r="23" spans="1:20" s="319" customFormat="1" x14ac:dyDescent="0.25">
      <c r="A23" s="318"/>
      <c r="B23" s="377"/>
      <c r="C23" s="378" t="s">
        <v>427</v>
      </c>
      <c r="D23" s="379">
        <f t="shared" si="0"/>
        <v>0</v>
      </c>
      <c r="E23" s="303" t="str">
        <f>IF(OR(D23-'Finansiniai duomenys'!C55&lt;-0.1,D23-'Finansiniai duomenys'!C55&gt;0.1),"Klaida","Gerai")</f>
        <v>Klaida</v>
      </c>
      <c r="F23" s="381"/>
      <c r="G23" s="381"/>
      <c r="H23" s="381"/>
      <c r="I23" s="381"/>
      <c r="J23" s="381"/>
      <c r="K23" s="381"/>
      <c r="L23" s="381"/>
      <c r="M23" s="381"/>
      <c r="N23" s="381"/>
      <c r="O23" s="381"/>
      <c r="P23" s="381"/>
      <c r="Q23" s="381"/>
      <c r="R23" s="381"/>
      <c r="T23" s="318"/>
    </row>
    <row r="24" spans="1:20" x14ac:dyDescent="0.25">
      <c r="A24" s="12"/>
      <c r="C24" s="307" t="s">
        <v>428</v>
      </c>
      <c r="D24" s="305">
        <f t="shared" si="0"/>
        <v>0</v>
      </c>
      <c r="E24" s="303" t="str">
        <f>IF(OR(D24-'Finansiniai duomenys'!C114&lt;-0.1,D24-'Finansiniai duomenys'!C114&gt;0.1),"Klaida","Gerai")</f>
        <v>Klaida</v>
      </c>
      <c r="F24" s="301"/>
      <c r="G24" s="301"/>
      <c r="H24" s="301"/>
      <c r="I24" s="301"/>
      <c r="J24" s="301"/>
      <c r="K24" s="301"/>
      <c r="L24" s="301"/>
      <c r="M24" s="301"/>
      <c r="N24" s="301"/>
      <c r="O24" s="301"/>
      <c r="P24" s="301"/>
      <c r="Q24" s="301"/>
      <c r="R24" s="301"/>
      <c r="T24" s="12"/>
    </row>
    <row r="25" spans="1:20" x14ac:dyDescent="0.25">
      <c r="A25" s="12"/>
      <c r="T25" s="12"/>
    </row>
    <row r="26" spans="1:20" x14ac:dyDescent="0.25">
      <c r="A26" s="12"/>
      <c r="T26" s="12"/>
    </row>
    <row r="27" spans="1:20" x14ac:dyDescent="0.25">
      <c r="A27" s="12"/>
      <c r="G27" s="374"/>
      <c r="H27" s="375"/>
      <c r="T27" s="12"/>
    </row>
    <row r="28" spans="1:20" ht="25.15" customHeight="1" x14ac:dyDescent="0.25">
      <c r="A28" s="12"/>
      <c r="C28" s="556" t="s">
        <v>499</v>
      </c>
      <c r="D28" s="557"/>
      <c r="E28" s="557"/>
      <c r="F28" s="557"/>
      <c r="G28" s="552" t="s">
        <v>500</v>
      </c>
      <c r="H28" s="552"/>
      <c r="I28" s="552" t="s">
        <v>500</v>
      </c>
      <c r="J28" s="552"/>
      <c r="K28" s="552" t="s">
        <v>500</v>
      </c>
      <c r="L28" s="552"/>
      <c r="M28" s="552" t="s">
        <v>500</v>
      </c>
      <c r="N28" s="552"/>
      <c r="O28" s="552" t="s">
        <v>500</v>
      </c>
      <c r="P28" s="552"/>
      <c r="Q28" s="552" t="s">
        <v>500</v>
      </c>
      <c r="R28" s="552"/>
      <c r="T28" s="12"/>
    </row>
    <row r="29" spans="1:20" ht="62.45" customHeight="1" x14ac:dyDescent="0.25">
      <c r="A29" s="12"/>
      <c r="C29" s="558" t="s">
        <v>415</v>
      </c>
      <c r="D29" s="559" t="s">
        <v>416</v>
      </c>
      <c r="E29" s="560" t="s">
        <v>509</v>
      </c>
      <c r="F29" s="559" t="s">
        <v>417</v>
      </c>
      <c r="G29" s="543"/>
      <c r="H29" s="544"/>
      <c r="I29" s="543"/>
      <c r="J29" s="544"/>
      <c r="K29" s="543"/>
      <c r="L29" s="544"/>
      <c r="M29" s="543"/>
      <c r="N29" s="544"/>
      <c r="O29" s="543"/>
      <c r="P29" s="544"/>
      <c r="Q29" s="543"/>
      <c r="R29" s="544"/>
      <c r="T29" s="12"/>
    </row>
    <row r="30" spans="1:20" ht="52.15" customHeight="1" x14ac:dyDescent="0.25">
      <c r="A30" s="12"/>
      <c r="C30" s="558"/>
      <c r="D30" s="559"/>
      <c r="E30" s="561"/>
      <c r="F30" s="559"/>
      <c r="G30" s="376" t="s">
        <v>423</v>
      </c>
      <c r="H30" s="376" t="s">
        <v>419</v>
      </c>
      <c r="I30" s="376" t="s">
        <v>423</v>
      </c>
      <c r="J30" s="376" t="s">
        <v>419</v>
      </c>
      <c r="K30" s="376" t="s">
        <v>423</v>
      </c>
      <c r="L30" s="376" t="s">
        <v>419</v>
      </c>
      <c r="M30" s="376" t="s">
        <v>423</v>
      </c>
      <c r="N30" s="376" t="s">
        <v>419</v>
      </c>
      <c r="O30" s="376" t="s">
        <v>423</v>
      </c>
      <c r="P30" s="376" t="s">
        <v>419</v>
      </c>
      <c r="Q30" s="376" t="s">
        <v>423</v>
      </c>
      <c r="R30" s="376" t="s">
        <v>419</v>
      </c>
      <c r="T30" s="12"/>
    </row>
    <row r="31" spans="1:20" x14ac:dyDescent="0.25">
      <c r="A31" s="12"/>
      <c r="C31" s="306" t="s">
        <v>97</v>
      </c>
      <c r="D31" s="305">
        <f>F31+G31+I31+K31+M31+O31+Q31</f>
        <v>0</v>
      </c>
      <c r="E31" s="303" t="str">
        <f>IF(OR(D31-'Finansiniai duomenys'!E42&lt;-0.1,D31-'Finansiniai duomenys'!E42&gt;0.1),"Klaida","Gerai")</f>
        <v>Klaida</v>
      </c>
      <c r="F31" s="301"/>
      <c r="G31" s="301"/>
      <c r="H31" s="301"/>
      <c r="I31" s="301"/>
      <c r="J31" s="301"/>
      <c r="K31" s="301"/>
      <c r="L31" s="301"/>
      <c r="M31" s="301"/>
      <c r="N31" s="301"/>
      <c r="O31" s="301"/>
      <c r="P31" s="301"/>
      <c r="Q31" s="301"/>
      <c r="R31" s="301"/>
      <c r="T31" s="12"/>
    </row>
    <row r="32" spans="1:20" ht="15.75" thickBot="1" x14ac:dyDescent="0.3">
      <c r="A32" s="12"/>
      <c r="C32" s="307" t="s">
        <v>99</v>
      </c>
      <c r="D32" s="305">
        <f>F32+G32+I32+K32+M32+O32+Q32</f>
        <v>0</v>
      </c>
      <c r="E32" s="303" t="str">
        <f>IF(OR(D32-'Finansiniai duomenys'!E43&lt;-0.1,D32-'Finansiniai duomenys'!E43&gt;0.1),"Klaida","Gerai")</f>
        <v>Klaida</v>
      </c>
      <c r="F32" s="304"/>
      <c r="G32" s="304"/>
      <c r="H32" s="304"/>
      <c r="I32" s="304"/>
      <c r="J32" s="304"/>
      <c r="K32" s="304"/>
      <c r="L32" s="304"/>
      <c r="M32" s="304"/>
      <c r="N32" s="304"/>
      <c r="O32" s="304"/>
      <c r="P32" s="304"/>
      <c r="Q32" s="304"/>
      <c r="R32" s="304"/>
      <c r="T32" s="12"/>
    </row>
    <row r="33" spans="1:20" s="319" customFormat="1" x14ac:dyDescent="0.25">
      <c r="A33" s="318"/>
      <c r="B33" s="377"/>
      <c r="C33" s="378" t="s">
        <v>424</v>
      </c>
      <c r="D33" s="379">
        <f>F33+G33+I33+K33+M33+O33+Q33</f>
        <v>0</v>
      </c>
      <c r="E33" s="303" t="str">
        <f>IF(OR(D33-'Finansiniai duomenys'!E44&lt;-0.1,D33-'Finansiniai duomenys'!E44&gt;0.1),"Klaida","Gerai")</f>
        <v>Klaida</v>
      </c>
      <c r="F33" s="380">
        <f>F31-F32</f>
        <v>0</v>
      </c>
      <c r="G33" s="380">
        <f t="shared" ref="G33" si="3">G31-G32</f>
        <v>0</v>
      </c>
      <c r="H33" s="380">
        <f t="shared" ref="H33" si="4">H31-H32</f>
        <v>0</v>
      </c>
      <c r="I33" s="380">
        <f t="shared" ref="I33" si="5">I31-I32</f>
        <v>0</v>
      </c>
      <c r="J33" s="380">
        <f t="shared" ref="J33" si="6">J31-J32</f>
        <v>0</v>
      </c>
      <c r="K33" s="380">
        <f t="shared" ref="K33" si="7">K31-K32</f>
        <v>0</v>
      </c>
      <c r="L33" s="380">
        <f t="shared" ref="L33" si="8">L31-L32</f>
        <v>0</v>
      </c>
      <c r="M33" s="380">
        <f t="shared" ref="M33" si="9">M31-M32</f>
        <v>0</v>
      </c>
      <c r="N33" s="380">
        <f t="shared" ref="N33" si="10">N31-N32</f>
        <v>0</v>
      </c>
      <c r="O33" s="380">
        <f t="shared" ref="O33" si="11">O31-O32</f>
        <v>0</v>
      </c>
      <c r="P33" s="380">
        <f t="shared" ref="P33" si="12">P31-P32</f>
        <v>0</v>
      </c>
      <c r="Q33" s="380">
        <f t="shared" ref="Q33" si="13">Q31-Q32</f>
        <v>0</v>
      </c>
      <c r="R33" s="380">
        <f t="shared" ref="R33" si="14">R31-R32</f>
        <v>0</v>
      </c>
      <c r="T33" s="318"/>
    </row>
    <row r="34" spans="1:20" x14ac:dyDescent="0.25">
      <c r="A34" s="12"/>
      <c r="C34" s="307" t="s">
        <v>103</v>
      </c>
      <c r="D34" s="305">
        <f>F34+G34+I34+K34+M34+O34+Q34</f>
        <v>0</v>
      </c>
      <c r="E34" s="303" t="str">
        <f>IF(OR(D34-'Finansiniai duomenys'!E45&lt;-0.1,D34-'Finansiniai duomenys'!E45&gt;0.1),"Klaida","Gerai")</f>
        <v>Klaida</v>
      </c>
      <c r="F34" s="304"/>
      <c r="G34" s="304"/>
      <c r="H34" s="304"/>
      <c r="I34" s="304"/>
      <c r="J34" s="304"/>
      <c r="K34" s="304"/>
      <c r="L34" s="304"/>
      <c r="M34" s="304"/>
      <c r="N34" s="304"/>
      <c r="O34" s="304"/>
      <c r="P34" s="304"/>
      <c r="Q34" s="304"/>
      <c r="R34" s="304"/>
      <c r="T34" s="12"/>
    </row>
    <row r="35" spans="1:20" ht="15.75" thickBot="1" x14ac:dyDescent="0.3">
      <c r="A35" s="12"/>
      <c r="C35" s="307" t="s">
        <v>105</v>
      </c>
      <c r="D35" s="305">
        <f t="shared" ref="D35:D40" si="15">F35+G35+I35+K35+M35+O35+Q35</f>
        <v>0</v>
      </c>
      <c r="E35" s="303" t="str">
        <f>IF(OR(D35-'Finansiniai duomenys'!E46&lt;-0.1,D35-'Finansiniai duomenys'!E46&gt;0.1),"Klaida","Gerai")</f>
        <v>Klaida</v>
      </c>
      <c r="F35" s="301"/>
      <c r="G35" s="301"/>
      <c r="H35" s="301"/>
      <c r="I35" s="301"/>
      <c r="J35" s="301"/>
      <c r="K35" s="301"/>
      <c r="L35" s="301"/>
      <c r="M35" s="301"/>
      <c r="N35" s="301"/>
      <c r="O35" s="301"/>
      <c r="P35" s="301"/>
      <c r="Q35" s="301"/>
      <c r="R35" s="301"/>
      <c r="T35" s="12"/>
    </row>
    <row r="36" spans="1:20" s="319" customFormat="1" x14ac:dyDescent="0.25">
      <c r="A36" s="318"/>
      <c r="B36" s="377"/>
      <c r="C36" s="378" t="s">
        <v>425</v>
      </c>
      <c r="D36" s="379">
        <f t="shared" si="15"/>
        <v>0</v>
      </c>
      <c r="E36" s="303" t="str">
        <f>IF(OR(D36-'Finansiniai duomenys'!E47&lt;-0.1,D36-'Finansiniai duomenys'!E47&gt;0.1),"Klaida","Gerai")</f>
        <v>Klaida</v>
      </c>
      <c r="F36" s="380">
        <f>F33-F34-F35</f>
        <v>0</v>
      </c>
      <c r="G36" s="380">
        <f t="shared" ref="G36" si="16">G33-G34-G35</f>
        <v>0</v>
      </c>
      <c r="H36" s="380">
        <f t="shared" ref="H36" si="17">H33-H34-H35</f>
        <v>0</v>
      </c>
      <c r="I36" s="380">
        <f t="shared" ref="I36" si="18">I33-I34-I35</f>
        <v>0</v>
      </c>
      <c r="J36" s="380">
        <f t="shared" ref="J36" si="19">J33-J34-J35</f>
        <v>0</v>
      </c>
      <c r="K36" s="380">
        <f t="shared" ref="K36" si="20">K33-K34-K35</f>
        <v>0</v>
      </c>
      <c r="L36" s="380">
        <f t="shared" ref="L36" si="21">L33-L34-L35</f>
        <v>0</v>
      </c>
      <c r="M36" s="380">
        <f t="shared" ref="M36" si="22">M33-M34-M35</f>
        <v>0</v>
      </c>
      <c r="N36" s="380">
        <f t="shared" ref="N36" si="23">N33-N34-N35</f>
        <v>0</v>
      </c>
      <c r="O36" s="380">
        <f t="shared" ref="O36" si="24">O33-O34-O35</f>
        <v>0</v>
      </c>
      <c r="P36" s="380">
        <f t="shared" ref="P36" si="25">P33-P34-P35</f>
        <v>0</v>
      </c>
      <c r="Q36" s="380">
        <f t="shared" ref="Q36" si="26">Q33-Q34-Q35</f>
        <v>0</v>
      </c>
      <c r="R36" s="380">
        <f t="shared" ref="R36" si="27">R33-R34-R35</f>
        <v>0</v>
      </c>
      <c r="T36" s="318"/>
    </row>
    <row r="37" spans="1:20" x14ac:dyDescent="0.25">
      <c r="A37" s="12"/>
      <c r="C37" s="307" t="s">
        <v>109</v>
      </c>
      <c r="D37" s="305">
        <f t="shared" si="15"/>
        <v>0</v>
      </c>
      <c r="E37" s="303" t="str">
        <f>IF(OR(D37-'Finansiniai duomenys'!E48&lt;-0.1,D37-'Finansiniai duomenys'!E48&gt;0.1),"Klaida","Gerai")</f>
        <v>Gerai</v>
      </c>
      <c r="F37" s="304"/>
      <c r="G37" s="304"/>
      <c r="H37" s="304"/>
      <c r="I37" s="304"/>
      <c r="J37" s="304"/>
      <c r="K37" s="304"/>
      <c r="L37" s="304"/>
      <c r="M37" s="304"/>
      <c r="N37" s="304"/>
      <c r="O37" s="304"/>
      <c r="P37" s="304"/>
      <c r="Q37" s="304"/>
      <c r="R37" s="304"/>
      <c r="T37" s="12"/>
    </row>
    <row r="38" spans="1:20" x14ac:dyDescent="0.25">
      <c r="A38" s="12"/>
      <c r="C38" s="307" t="s">
        <v>426</v>
      </c>
      <c r="D38" s="305">
        <f t="shared" si="15"/>
        <v>0</v>
      </c>
      <c r="E38" s="303" t="str">
        <f>IF(OR(D38-'Finansiniai duomenys'!E53&lt;-0.1,D38-'Finansiniai duomenys'!E53&gt;0.1),"Klaida","Gerai")</f>
        <v>Klaida</v>
      </c>
      <c r="F38" s="304"/>
      <c r="G38" s="304"/>
      <c r="H38" s="304"/>
      <c r="I38" s="304"/>
      <c r="J38" s="304"/>
      <c r="K38" s="304"/>
      <c r="L38" s="304"/>
      <c r="M38" s="381"/>
      <c r="N38" s="304"/>
      <c r="O38" s="304"/>
      <c r="P38" s="304"/>
      <c r="Q38" s="304"/>
      <c r="R38" s="304"/>
      <c r="T38" s="12"/>
    </row>
    <row r="39" spans="1:20" s="319" customFormat="1" x14ac:dyDescent="0.25">
      <c r="A39" s="318"/>
      <c r="B39" s="377"/>
      <c r="C39" s="378" t="s">
        <v>427</v>
      </c>
      <c r="D39" s="379">
        <f t="shared" si="15"/>
        <v>0</v>
      </c>
      <c r="E39" s="303" t="str">
        <f>IF(OR(D39-'Finansiniai duomenys'!E55&lt;-0.1,D39-'Finansiniai duomenys'!E55&gt;0.1),"Klaida","Gerai")</f>
        <v>Klaida</v>
      </c>
      <c r="F39" s="381"/>
      <c r="G39" s="381"/>
      <c r="H39" s="381"/>
      <c r="I39" s="381"/>
      <c r="J39" s="381"/>
      <c r="K39" s="381"/>
      <c r="L39" s="381"/>
      <c r="M39" s="381"/>
      <c r="N39" s="381"/>
      <c r="O39" s="381"/>
      <c r="P39" s="381"/>
      <c r="Q39" s="381"/>
      <c r="R39" s="381"/>
      <c r="T39" s="318"/>
    </row>
    <row r="40" spans="1:20" x14ac:dyDescent="0.25">
      <c r="A40" s="12"/>
      <c r="C40" s="307" t="s">
        <v>428</v>
      </c>
      <c r="D40" s="305">
        <f t="shared" si="15"/>
        <v>0</v>
      </c>
      <c r="E40" s="303" t="str">
        <f>IF(OR(D40-'Finansiniai duomenys'!E114&lt;-0.1,D40-'Finansiniai duomenys'!E114&gt;0.1),"Klaida","Gerai")</f>
        <v>Klaida</v>
      </c>
      <c r="F40" s="301"/>
      <c r="G40" s="301"/>
      <c r="H40" s="301"/>
      <c r="I40" s="301"/>
      <c r="J40" s="301"/>
      <c r="K40" s="301"/>
      <c r="L40" s="301"/>
      <c r="M40" s="301"/>
      <c r="N40" s="301"/>
      <c r="O40" s="301"/>
      <c r="P40" s="301"/>
      <c r="Q40" s="301"/>
      <c r="R40" s="301"/>
      <c r="T40" s="12"/>
    </row>
    <row r="41" spans="1:20" x14ac:dyDescent="0.25">
      <c r="A41" s="12"/>
      <c r="T41" s="12"/>
    </row>
    <row r="42" spans="1:20" x14ac:dyDescent="0.25">
      <c r="A42" s="12"/>
      <c r="T42" s="12"/>
    </row>
    <row r="43" spans="1:20" x14ac:dyDescent="0.25">
      <c r="A43" s="12"/>
      <c r="T43" s="12"/>
    </row>
    <row r="44" spans="1:20" ht="30.6" customHeight="1" x14ac:dyDescent="0.25">
      <c r="A44" s="12"/>
      <c r="C44" s="556" t="s">
        <v>498</v>
      </c>
      <c r="D44" s="557"/>
      <c r="E44" s="557"/>
      <c r="F44" s="557"/>
      <c r="G44" s="552" t="s">
        <v>500</v>
      </c>
      <c r="H44" s="552"/>
      <c r="I44" s="552" t="s">
        <v>500</v>
      </c>
      <c r="J44" s="552"/>
      <c r="K44" s="552" t="s">
        <v>500</v>
      </c>
      <c r="L44" s="552"/>
      <c r="M44" s="552" t="s">
        <v>500</v>
      </c>
      <c r="N44" s="552"/>
      <c r="O44" s="552" t="s">
        <v>500</v>
      </c>
      <c r="P44" s="552"/>
      <c r="Q44" s="552" t="s">
        <v>500</v>
      </c>
      <c r="R44" s="552"/>
      <c r="T44" s="12"/>
    </row>
    <row r="45" spans="1:20" ht="62.45" customHeight="1" x14ac:dyDescent="0.25">
      <c r="A45" s="12"/>
      <c r="C45" s="558" t="s">
        <v>415</v>
      </c>
      <c r="D45" s="559" t="s">
        <v>416</v>
      </c>
      <c r="E45" s="560" t="s">
        <v>508</v>
      </c>
      <c r="F45" s="559" t="s">
        <v>417</v>
      </c>
      <c r="G45" s="543"/>
      <c r="H45" s="544"/>
      <c r="I45" s="543"/>
      <c r="J45" s="544"/>
      <c r="K45" s="543"/>
      <c r="L45" s="544"/>
      <c r="M45" s="543"/>
      <c r="N45" s="544"/>
      <c r="O45" s="543"/>
      <c r="P45" s="544"/>
      <c r="Q45" s="543"/>
      <c r="R45" s="544"/>
      <c r="T45" s="12"/>
    </row>
    <row r="46" spans="1:20" ht="59.45" customHeight="1" x14ac:dyDescent="0.25">
      <c r="A46" s="12"/>
      <c r="C46" s="558"/>
      <c r="D46" s="559"/>
      <c r="E46" s="561"/>
      <c r="F46" s="559"/>
      <c r="G46" s="376" t="s">
        <v>418</v>
      </c>
      <c r="H46" s="376" t="s">
        <v>419</v>
      </c>
      <c r="I46" s="376" t="s">
        <v>418</v>
      </c>
      <c r="J46" s="376" t="s">
        <v>419</v>
      </c>
      <c r="K46" s="376" t="s">
        <v>418</v>
      </c>
      <c r="L46" s="376" t="s">
        <v>419</v>
      </c>
      <c r="M46" s="376" t="s">
        <v>418</v>
      </c>
      <c r="N46" s="376" t="s">
        <v>419</v>
      </c>
      <c r="O46" s="376" t="s">
        <v>418</v>
      </c>
      <c r="P46" s="376" t="s">
        <v>419</v>
      </c>
      <c r="Q46" s="376" t="s">
        <v>418</v>
      </c>
      <c r="R46" s="376" t="s">
        <v>419</v>
      </c>
      <c r="T46" s="12"/>
    </row>
    <row r="47" spans="1:20" x14ac:dyDescent="0.25">
      <c r="A47" s="12"/>
      <c r="C47" s="306" t="s">
        <v>155</v>
      </c>
      <c r="D47" s="305">
        <f>F47+G47+I47+K47+M47+O47+Q47</f>
        <v>0</v>
      </c>
      <c r="E47" s="303" t="str">
        <f>IF(OR(D47-'Finansiniai duomenys'!C76&lt;-0.1,D47-'Finansiniai duomenys'!C76&gt;0.1),"Klaida","Gerai")</f>
        <v>Klaida</v>
      </c>
      <c r="F47" s="301"/>
      <c r="G47" s="301"/>
      <c r="H47" s="301"/>
      <c r="I47" s="301"/>
      <c r="J47" s="301"/>
      <c r="K47" s="301"/>
      <c r="L47" s="301"/>
      <c r="M47" s="301"/>
      <c r="N47" s="301"/>
      <c r="O47" s="301"/>
      <c r="P47" s="301"/>
      <c r="Q47" s="301"/>
      <c r="R47" s="301"/>
      <c r="T47" s="12"/>
    </row>
    <row r="48" spans="1:20" x14ac:dyDescent="0.25">
      <c r="A48" s="12"/>
      <c r="C48" s="307" t="s">
        <v>175</v>
      </c>
      <c r="D48" s="305">
        <f>F48+G48+I48+K48+M48+O48+Q48</f>
        <v>0</v>
      </c>
      <c r="E48" s="303" t="str">
        <f>IF(OR(D48-'Finansiniai duomenys'!C87&lt;-0.1,D48-'Finansiniai duomenys'!C87&gt;0.1),"Klaida","Gerai")</f>
        <v>Klaida</v>
      </c>
      <c r="F48" s="304"/>
      <c r="G48" s="304"/>
      <c r="H48" s="304"/>
      <c r="I48" s="304"/>
      <c r="J48" s="304"/>
      <c r="K48" s="304"/>
      <c r="L48" s="304"/>
      <c r="M48" s="304"/>
      <c r="N48" s="304"/>
      <c r="O48" s="304"/>
      <c r="P48" s="304"/>
      <c r="Q48" s="304"/>
      <c r="R48" s="304"/>
      <c r="T48" s="12"/>
    </row>
    <row r="49" spans="1:20" x14ac:dyDescent="0.25">
      <c r="A49" s="12"/>
      <c r="C49" s="307" t="s">
        <v>178</v>
      </c>
      <c r="D49" s="305">
        <f t="shared" ref="D49:D52" si="28">F49+G49+I49+K49+M49+O49+Q49</f>
        <v>0</v>
      </c>
      <c r="E49" s="303" t="str">
        <f>IF(OR(D49-'Finansiniai duomenys'!C89&lt;-0.1,D49-'Finansiniai duomenys'!C89&gt;0.1),"Klaida","Gerai")</f>
        <v>Klaida</v>
      </c>
      <c r="F49" s="304"/>
      <c r="G49" s="304"/>
      <c r="H49" s="304"/>
      <c r="I49" s="304"/>
      <c r="J49" s="304"/>
      <c r="K49" s="304"/>
      <c r="L49" s="304"/>
      <c r="M49" s="304"/>
      <c r="N49" s="304"/>
      <c r="O49" s="304"/>
      <c r="P49" s="304"/>
      <c r="Q49" s="304"/>
      <c r="R49" s="304"/>
      <c r="T49" s="12"/>
    </row>
    <row r="50" spans="1:20" x14ac:dyDescent="0.25">
      <c r="A50" s="12"/>
      <c r="C50" s="307" t="s">
        <v>420</v>
      </c>
      <c r="D50" s="305">
        <f>F50+G50+I50+K50+M50+O50+Q50</f>
        <v>0</v>
      </c>
      <c r="E50" s="303" t="str">
        <f>IF(OR(D50-('Finansiniai duomenys'!C100+'Finansiniai duomenys'!C91+'Finansiniai duomenys'!C102+'Finansiniai duomenys'!C104)&lt;-0.1,D50-('Finansiniai duomenys'!C100+'Finansiniai duomenys'!C91+'Finansiniai duomenys'!C102+'Finansiniai duomenys'!C104)&gt;0.1),"Klaida","Gerai")</f>
        <v>Klaida</v>
      </c>
      <c r="F50" s="304"/>
      <c r="G50" s="304"/>
      <c r="H50" s="304"/>
      <c r="I50" s="304"/>
      <c r="J50" s="304"/>
      <c r="K50" s="304"/>
      <c r="L50" s="304"/>
      <c r="M50" s="304"/>
      <c r="N50" s="304"/>
      <c r="O50" s="304"/>
      <c r="P50" s="304"/>
      <c r="Q50" s="304"/>
      <c r="R50" s="304"/>
      <c r="T50" s="12"/>
    </row>
    <row r="51" spans="1:20" ht="15.75" thickBot="1" x14ac:dyDescent="0.3">
      <c r="A51" s="12"/>
      <c r="C51" s="306" t="s">
        <v>421</v>
      </c>
      <c r="D51" s="305">
        <f>F51+G51+I51+K51+M51+O51+Q51</f>
        <v>0</v>
      </c>
      <c r="E51" s="303" t="str">
        <f>IF(OR(D51-('Finansiniai duomenys'!C95+'Finansiniai duomenys'!C98+'Finansiniai duomenys'!C99)&lt;-0.1,D51-('Finansiniai duomenys'!C95+'Finansiniai duomenys'!C99+'Finansiniai duomenys'!C98)&gt;0.1),"Klaida","Gerai")</f>
        <v>Klaida</v>
      </c>
      <c r="F51" s="301"/>
      <c r="G51" s="301"/>
      <c r="H51" s="301"/>
      <c r="I51" s="301"/>
      <c r="J51" s="301"/>
      <c r="K51" s="301"/>
      <c r="L51" s="301"/>
      <c r="M51" s="301"/>
      <c r="N51" s="301"/>
      <c r="O51" s="301"/>
      <c r="P51" s="301"/>
      <c r="Q51" s="301"/>
      <c r="R51" s="301"/>
      <c r="T51" s="12"/>
    </row>
    <row r="52" spans="1:20" x14ac:dyDescent="0.25">
      <c r="A52" s="12"/>
      <c r="C52" s="306" t="s">
        <v>422</v>
      </c>
      <c r="D52" s="305">
        <f t="shared" si="28"/>
        <v>0</v>
      </c>
      <c r="E52" s="303" t="str">
        <f>IF(OR(D52-'Finansiniai duomenys'!C106&lt;-0.1,D52-'Finansiniai duomenys'!C106&gt;0.1),"Klaida","Gerai")</f>
        <v>Klaida</v>
      </c>
      <c r="F52" s="380">
        <f>F48+F49+F50</f>
        <v>0</v>
      </c>
      <c r="G52" s="380">
        <f t="shared" ref="G52:R52" si="29">G48+G49+G50</f>
        <v>0</v>
      </c>
      <c r="H52" s="380">
        <f t="shared" si="29"/>
        <v>0</v>
      </c>
      <c r="I52" s="380">
        <f t="shared" si="29"/>
        <v>0</v>
      </c>
      <c r="J52" s="380">
        <f t="shared" si="29"/>
        <v>0</v>
      </c>
      <c r="K52" s="380">
        <f t="shared" si="29"/>
        <v>0</v>
      </c>
      <c r="L52" s="380">
        <f t="shared" si="29"/>
        <v>0</v>
      </c>
      <c r="M52" s="380">
        <f t="shared" si="29"/>
        <v>0</v>
      </c>
      <c r="N52" s="380">
        <f t="shared" si="29"/>
        <v>0</v>
      </c>
      <c r="O52" s="380">
        <f t="shared" si="29"/>
        <v>0</v>
      </c>
      <c r="P52" s="380">
        <f t="shared" si="29"/>
        <v>0</v>
      </c>
      <c r="Q52" s="380">
        <f t="shared" si="29"/>
        <v>0</v>
      </c>
      <c r="R52" s="380">
        <f t="shared" si="29"/>
        <v>0</v>
      </c>
      <c r="T52" s="12"/>
    </row>
    <row r="53" spans="1:20" x14ac:dyDescent="0.25">
      <c r="A53" s="12"/>
      <c r="G53" s="382"/>
      <c r="T53" s="12"/>
    </row>
    <row r="54" spans="1:20" x14ac:dyDescent="0.25">
      <c r="A54" s="12"/>
      <c r="C54" s="308" t="s">
        <v>127</v>
      </c>
      <c r="F54" s="383" t="str">
        <f t="shared" ref="F54:R54" si="30">IF(ROUND(F47-F52,1)/2=0,"Balansas",F47-F52)</f>
        <v>Balansas</v>
      </c>
      <c r="G54" s="383" t="str">
        <f t="shared" si="30"/>
        <v>Balansas</v>
      </c>
      <c r="H54" s="383" t="str">
        <f t="shared" si="30"/>
        <v>Balansas</v>
      </c>
      <c r="I54" s="383" t="str">
        <f t="shared" si="30"/>
        <v>Balansas</v>
      </c>
      <c r="J54" s="383" t="str">
        <f t="shared" si="30"/>
        <v>Balansas</v>
      </c>
      <c r="K54" s="383" t="str">
        <f t="shared" si="30"/>
        <v>Balansas</v>
      </c>
      <c r="L54" s="383" t="str">
        <f t="shared" si="30"/>
        <v>Balansas</v>
      </c>
      <c r="M54" s="383" t="str">
        <f t="shared" si="30"/>
        <v>Balansas</v>
      </c>
      <c r="N54" s="383" t="str">
        <f t="shared" si="30"/>
        <v>Balansas</v>
      </c>
      <c r="O54" s="383" t="str">
        <f t="shared" si="30"/>
        <v>Balansas</v>
      </c>
      <c r="P54" s="383" t="str">
        <f t="shared" si="30"/>
        <v>Balansas</v>
      </c>
      <c r="Q54" s="383" t="str">
        <f t="shared" si="30"/>
        <v>Balansas</v>
      </c>
      <c r="R54" s="383" t="str">
        <f t="shared" si="30"/>
        <v>Balansas</v>
      </c>
      <c r="T54" s="12"/>
    </row>
    <row r="55" spans="1:20" x14ac:dyDescent="0.25">
      <c r="A55" s="12"/>
      <c r="T55" s="12"/>
    </row>
    <row r="56" spans="1:20" ht="34.9" customHeight="1" x14ac:dyDescent="0.25">
      <c r="A56" s="12"/>
      <c r="C56" s="556" t="s">
        <v>499</v>
      </c>
      <c r="D56" s="557"/>
      <c r="E56" s="557"/>
      <c r="F56" s="557"/>
      <c r="G56" s="552" t="s">
        <v>500</v>
      </c>
      <c r="H56" s="552"/>
      <c r="I56" s="552" t="s">
        <v>500</v>
      </c>
      <c r="J56" s="552"/>
      <c r="K56" s="552" t="s">
        <v>500</v>
      </c>
      <c r="L56" s="552"/>
      <c r="M56" s="552" t="s">
        <v>500</v>
      </c>
      <c r="N56" s="552"/>
      <c r="O56" s="552" t="s">
        <v>500</v>
      </c>
      <c r="P56" s="552"/>
      <c r="Q56" s="552" t="s">
        <v>500</v>
      </c>
      <c r="R56" s="552"/>
      <c r="T56" s="12"/>
    </row>
    <row r="57" spans="1:20" ht="70.150000000000006" customHeight="1" x14ac:dyDescent="0.25">
      <c r="A57" s="12"/>
      <c r="C57" s="558" t="s">
        <v>415</v>
      </c>
      <c r="D57" s="559" t="s">
        <v>416</v>
      </c>
      <c r="E57" s="560" t="s">
        <v>507</v>
      </c>
      <c r="F57" s="559" t="s">
        <v>417</v>
      </c>
      <c r="G57" s="543"/>
      <c r="H57" s="544"/>
      <c r="I57" s="543"/>
      <c r="J57" s="544"/>
      <c r="K57" s="543"/>
      <c r="L57" s="544"/>
      <c r="M57" s="543"/>
      <c r="N57" s="544"/>
      <c r="O57" s="543"/>
      <c r="P57" s="544"/>
      <c r="Q57" s="543"/>
      <c r="R57" s="544"/>
      <c r="T57" s="12"/>
    </row>
    <row r="58" spans="1:20" ht="55.9" customHeight="1" x14ac:dyDescent="0.25">
      <c r="A58" s="12"/>
      <c r="C58" s="558"/>
      <c r="D58" s="559"/>
      <c r="E58" s="561"/>
      <c r="F58" s="559"/>
      <c r="G58" s="376" t="s">
        <v>418</v>
      </c>
      <c r="H58" s="376" t="s">
        <v>419</v>
      </c>
      <c r="I58" s="376" t="s">
        <v>418</v>
      </c>
      <c r="J58" s="376" t="s">
        <v>419</v>
      </c>
      <c r="K58" s="376" t="s">
        <v>418</v>
      </c>
      <c r="L58" s="376" t="s">
        <v>419</v>
      </c>
      <c r="M58" s="376" t="s">
        <v>418</v>
      </c>
      <c r="N58" s="376" t="s">
        <v>419</v>
      </c>
      <c r="O58" s="376" t="s">
        <v>418</v>
      </c>
      <c r="P58" s="376" t="s">
        <v>419</v>
      </c>
      <c r="Q58" s="376" t="s">
        <v>418</v>
      </c>
      <c r="R58" s="376" t="s">
        <v>419</v>
      </c>
      <c r="T58" s="12"/>
    </row>
    <row r="59" spans="1:20" x14ac:dyDescent="0.25">
      <c r="A59" s="12"/>
      <c r="C59" s="306" t="s">
        <v>155</v>
      </c>
      <c r="D59" s="305">
        <f t="shared" ref="D59:D63" si="31">F59+G59+I59+K59+M59+O59+Q59</f>
        <v>0</v>
      </c>
      <c r="E59" s="303" t="str">
        <f>IF(OR(D59-'Finansiniai duomenys'!E76&lt;-0.1,D59-'Finansiniai duomenys'!E76&gt;0.1),"Klaida","Gerai")</f>
        <v>Klaida</v>
      </c>
      <c r="F59" s="301"/>
      <c r="G59" s="301"/>
      <c r="H59" s="301"/>
      <c r="I59" s="301"/>
      <c r="J59" s="301"/>
      <c r="K59" s="301"/>
      <c r="L59" s="301"/>
      <c r="M59" s="301"/>
      <c r="N59" s="301"/>
      <c r="O59" s="301"/>
      <c r="P59" s="301"/>
      <c r="Q59" s="301"/>
      <c r="R59" s="301"/>
      <c r="T59" s="12"/>
    </row>
    <row r="60" spans="1:20" x14ac:dyDescent="0.25">
      <c r="A60" s="12"/>
      <c r="C60" s="307" t="s">
        <v>175</v>
      </c>
      <c r="D60" s="305">
        <f t="shared" si="31"/>
        <v>0</v>
      </c>
      <c r="E60" s="303" t="str">
        <f>IF(OR(D60-'Finansiniai duomenys'!E87&lt;-0.1,D60-'Finansiniai duomenys'!E87&gt;0.1),"Klaida","Gerai")</f>
        <v>Klaida</v>
      </c>
      <c r="F60" s="304"/>
      <c r="G60" s="304"/>
      <c r="H60" s="304"/>
      <c r="I60" s="304"/>
      <c r="J60" s="304"/>
      <c r="K60" s="304"/>
      <c r="L60" s="304"/>
      <c r="M60" s="304"/>
      <c r="N60" s="304"/>
      <c r="O60" s="304"/>
      <c r="P60" s="304"/>
      <c r="Q60" s="304"/>
      <c r="R60" s="304"/>
      <c r="T60" s="12"/>
    </row>
    <row r="61" spans="1:20" x14ac:dyDescent="0.25">
      <c r="A61" s="12"/>
      <c r="C61" s="307" t="s">
        <v>178</v>
      </c>
      <c r="D61" s="305">
        <f>F61+G61+I61+K61+M61+O61+Q61</f>
        <v>0</v>
      </c>
      <c r="E61" s="303" t="str">
        <f>IF(OR(D61-'Finansiniai duomenys'!E89&lt;-0.1,D61-'Finansiniai duomenys'!E89&gt;0.1),"Klaida","Gerai")</f>
        <v>Klaida</v>
      </c>
      <c r="F61" s="304"/>
      <c r="G61" s="304"/>
      <c r="H61" s="304"/>
      <c r="I61" s="304"/>
      <c r="J61" s="304"/>
      <c r="K61" s="304"/>
      <c r="L61" s="304"/>
      <c r="M61" s="304"/>
      <c r="N61" s="304"/>
      <c r="O61" s="304"/>
      <c r="P61" s="304"/>
      <c r="Q61" s="304"/>
      <c r="R61" s="304"/>
      <c r="T61" s="12"/>
    </row>
    <row r="62" spans="1:20" x14ac:dyDescent="0.25">
      <c r="A62" s="12"/>
      <c r="C62" s="307" t="s">
        <v>420</v>
      </c>
      <c r="D62" s="305">
        <f>F62+G62+I62+K62+M62+O62+Q62</f>
        <v>0</v>
      </c>
      <c r="E62" s="303" t="str">
        <f>IF(OR(D62-('Finansiniai duomenys'!E100+'Finansiniai duomenys'!E91+'Finansiniai duomenys'!E102+'Finansiniai duomenys'!E104)&lt;-0.1,D62-('Finansiniai duomenys'!E100+'Finansiniai duomenys'!E91+'Finansiniai duomenys'!E102+'Finansiniai duomenys'!E104)&gt;0.1),"Klaida","Gerai")</f>
        <v>Klaida</v>
      </c>
      <c r="F62" s="304"/>
      <c r="G62" s="304"/>
      <c r="H62" s="304"/>
      <c r="I62" s="304"/>
      <c r="J62" s="304"/>
      <c r="K62" s="304"/>
      <c r="L62" s="304"/>
      <c r="M62" s="304"/>
      <c r="N62" s="304"/>
      <c r="O62" s="304"/>
      <c r="P62" s="304"/>
      <c r="Q62" s="304"/>
      <c r="R62" s="304"/>
      <c r="T62" s="12"/>
    </row>
    <row r="63" spans="1:20" ht="15.75" thickBot="1" x14ac:dyDescent="0.3">
      <c r="A63" s="12"/>
      <c r="C63" s="306" t="s">
        <v>421</v>
      </c>
      <c r="D63" s="305">
        <f t="shared" si="31"/>
        <v>0</v>
      </c>
      <c r="E63" s="303" t="str">
        <f>IF(OR(D63-('Finansiniai duomenys'!E95+'Finansiniai duomenys'!E98+'Finansiniai duomenys'!E99)&lt;-0.1,D63-('Finansiniai duomenys'!E95+'Finansiniai duomenys'!E98+'Finansiniai duomenys'!E99)&gt;0.1),"Klaida","Gerai")</f>
        <v>Klaida</v>
      </c>
      <c r="F63" s="301"/>
      <c r="G63" s="301"/>
      <c r="H63" s="301"/>
      <c r="I63" s="301"/>
      <c r="J63" s="301"/>
      <c r="K63" s="301"/>
      <c r="L63" s="301"/>
      <c r="M63" s="301"/>
      <c r="N63" s="301"/>
      <c r="O63" s="301"/>
      <c r="P63" s="301"/>
      <c r="Q63" s="301"/>
      <c r="R63" s="301"/>
      <c r="T63" s="12"/>
    </row>
    <row r="64" spans="1:20" x14ac:dyDescent="0.25">
      <c r="A64" s="12"/>
      <c r="C64" s="306" t="s">
        <v>422</v>
      </c>
      <c r="D64" s="305">
        <f>F64+G64+I64+K64+M64+O64+Q64</f>
        <v>0</v>
      </c>
      <c r="E64" s="303" t="str">
        <f>IF(OR(D64-'Finansiniai duomenys'!E106&lt;-0.1,D64-'Finansiniai duomenys'!E106&gt;0.1),"Klaida","Gerai")</f>
        <v>Klaida</v>
      </c>
      <c r="F64" s="380">
        <f>F60+F61+F62</f>
        <v>0</v>
      </c>
      <c r="G64" s="380">
        <f t="shared" ref="G64:R64" si="32">G60+G61+G62</f>
        <v>0</v>
      </c>
      <c r="H64" s="380">
        <f t="shared" si="32"/>
        <v>0</v>
      </c>
      <c r="I64" s="380">
        <f t="shared" si="32"/>
        <v>0</v>
      </c>
      <c r="J64" s="380">
        <f t="shared" si="32"/>
        <v>0</v>
      </c>
      <c r="K64" s="380">
        <f t="shared" si="32"/>
        <v>0</v>
      </c>
      <c r="L64" s="380">
        <f t="shared" si="32"/>
        <v>0</v>
      </c>
      <c r="M64" s="380">
        <f t="shared" si="32"/>
        <v>0</v>
      </c>
      <c r="N64" s="380">
        <f t="shared" si="32"/>
        <v>0</v>
      </c>
      <c r="O64" s="380">
        <f t="shared" si="32"/>
        <v>0</v>
      </c>
      <c r="P64" s="380">
        <f t="shared" si="32"/>
        <v>0</v>
      </c>
      <c r="Q64" s="380">
        <f t="shared" si="32"/>
        <v>0</v>
      </c>
      <c r="R64" s="380">
        <f t="shared" si="32"/>
        <v>0</v>
      </c>
      <c r="T64" s="12"/>
    </row>
    <row r="65" spans="1:21" x14ac:dyDescent="0.25">
      <c r="A65" s="12"/>
      <c r="G65" s="382"/>
      <c r="T65" s="12"/>
    </row>
    <row r="66" spans="1:21" x14ac:dyDescent="0.25">
      <c r="A66" s="12"/>
      <c r="C66" s="308" t="s">
        <v>127</v>
      </c>
      <c r="F66" s="383" t="str">
        <f t="shared" ref="F66:R66" si="33">IF(ROUND(F59-F64,1)/2=0,"Balansas",F59-F64)</f>
        <v>Balansas</v>
      </c>
      <c r="G66" s="383" t="str">
        <f t="shared" si="33"/>
        <v>Balansas</v>
      </c>
      <c r="H66" s="383" t="str">
        <f t="shared" si="33"/>
        <v>Balansas</v>
      </c>
      <c r="I66" s="383" t="str">
        <f t="shared" si="33"/>
        <v>Balansas</v>
      </c>
      <c r="J66" s="383" t="str">
        <f t="shared" si="33"/>
        <v>Balansas</v>
      </c>
      <c r="K66" s="383" t="str">
        <f t="shared" si="33"/>
        <v>Balansas</v>
      </c>
      <c r="L66" s="383" t="str">
        <f t="shared" si="33"/>
        <v>Balansas</v>
      </c>
      <c r="M66" s="383" t="str">
        <f t="shared" si="33"/>
        <v>Balansas</v>
      </c>
      <c r="N66" s="383" t="str">
        <f t="shared" si="33"/>
        <v>Balansas</v>
      </c>
      <c r="O66" s="383" t="str">
        <f t="shared" si="33"/>
        <v>Balansas</v>
      </c>
      <c r="P66" s="383" t="str">
        <f t="shared" si="33"/>
        <v>Balansas</v>
      </c>
      <c r="Q66" s="383" t="str">
        <f t="shared" si="33"/>
        <v>Balansas</v>
      </c>
      <c r="R66" s="383" t="str">
        <f t="shared" si="33"/>
        <v>Balansas</v>
      </c>
      <c r="T66" s="12"/>
    </row>
    <row r="67" spans="1:21" x14ac:dyDescent="0.25">
      <c r="A67" s="12"/>
      <c r="T67" s="12"/>
    </row>
    <row r="68" spans="1:21" x14ac:dyDescent="0.25">
      <c r="A68" s="12"/>
      <c r="T68" s="12"/>
    </row>
    <row r="69" spans="1:21" x14ac:dyDescent="0.25">
      <c r="A69" s="12"/>
      <c r="E69" s="384" t="s">
        <v>236</v>
      </c>
      <c r="F69" s="385"/>
      <c r="G69" s="385"/>
      <c r="H69" s="385"/>
      <c r="I69" s="385"/>
      <c r="J69" s="386"/>
      <c r="T69" s="12"/>
    </row>
    <row r="70" spans="1:21" x14ac:dyDescent="0.25">
      <c r="A70" s="12"/>
      <c r="E70" s="387" t="s">
        <v>398</v>
      </c>
      <c r="H70" s="545"/>
      <c r="I70" s="545"/>
      <c r="J70" s="546"/>
      <c r="T70" s="12"/>
    </row>
    <row r="71" spans="1:21" ht="51" customHeight="1" x14ac:dyDescent="0.25">
      <c r="A71" s="12"/>
      <c r="E71" s="387"/>
      <c r="H71" s="483"/>
      <c r="I71" s="483"/>
      <c r="J71" s="547"/>
      <c r="T71" s="12"/>
    </row>
    <row r="72" spans="1:21" x14ac:dyDescent="0.25">
      <c r="A72" s="12"/>
      <c r="E72" s="403" t="s">
        <v>243</v>
      </c>
      <c r="H72" s="548"/>
      <c r="I72" s="548"/>
      <c r="J72" s="549"/>
      <c r="T72" s="12"/>
    </row>
    <row r="73" spans="1:21" x14ac:dyDescent="0.25">
      <c r="A73" s="12"/>
      <c r="E73" s="387" t="s">
        <v>245</v>
      </c>
      <c r="H73" s="550" t="s">
        <v>599</v>
      </c>
      <c r="I73" s="550"/>
      <c r="J73" s="551"/>
      <c r="T73" s="12"/>
    </row>
    <row r="74" spans="1:21" x14ac:dyDescent="0.25">
      <c r="A74" s="12"/>
      <c r="E74" s="387" t="s">
        <v>247</v>
      </c>
      <c r="H74" s="550" t="s">
        <v>597</v>
      </c>
      <c r="I74" s="550"/>
      <c r="J74" s="551"/>
      <c r="T74" s="12"/>
    </row>
    <row r="75" spans="1:21" x14ac:dyDescent="0.25">
      <c r="A75" s="12"/>
      <c r="E75" s="387" t="s">
        <v>249</v>
      </c>
      <c r="H75" s="550" t="s">
        <v>598</v>
      </c>
      <c r="I75" s="550"/>
      <c r="J75" s="551"/>
      <c r="T75" s="12"/>
    </row>
    <row r="76" spans="1:21" x14ac:dyDescent="0.25">
      <c r="A76" s="12"/>
      <c r="E76" s="388" t="s">
        <v>399</v>
      </c>
      <c r="F76" s="389"/>
      <c r="G76" s="389"/>
      <c r="H76" s="541"/>
      <c r="I76" s="541"/>
      <c r="J76" s="542"/>
      <c r="T76" s="12"/>
    </row>
    <row r="77" spans="1:21" x14ac:dyDescent="0.25">
      <c r="A77" s="12"/>
      <c r="T77" s="12"/>
    </row>
    <row r="78" spans="1:21" x14ac:dyDescent="0.25">
      <c r="A78" s="12"/>
      <c r="B78" s="320"/>
      <c r="C78" s="320"/>
      <c r="D78" s="320"/>
      <c r="E78" s="320"/>
      <c r="F78" s="320"/>
      <c r="G78" s="320"/>
      <c r="H78" s="320"/>
      <c r="I78" s="320"/>
      <c r="J78" s="320"/>
      <c r="K78" s="320"/>
      <c r="L78" s="320"/>
      <c r="M78" s="320"/>
      <c r="N78" s="320"/>
      <c r="O78" s="320"/>
      <c r="P78" s="320"/>
      <c r="Q78" s="320"/>
      <c r="R78" s="320"/>
      <c r="S78" s="12"/>
      <c r="T78" s="12"/>
      <c r="U78" s="12"/>
    </row>
    <row r="79" spans="1:21" hidden="1" x14ac:dyDescent="0.25">
      <c r="A79" s="12"/>
      <c r="T79" s="12"/>
    </row>
    <row r="80" spans="1:21" hidden="1" x14ac:dyDescent="0.25">
      <c r="A80" s="12"/>
      <c r="T80" s="12"/>
    </row>
    <row r="81" spans="1:1" hidden="1" x14ac:dyDescent="0.25">
      <c r="A81" s="12"/>
    </row>
    <row r="82" spans="1:1" x14ac:dyDescent="0.25"/>
    <row r="1048546" x14ac:dyDescent="0.25"/>
    <row r="1048561" x14ac:dyDescent="0.25"/>
    <row r="1048562" x14ac:dyDescent="0.25"/>
    <row r="1048563" x14ac:dyDescent="0.25"/>
  </sheetData>
  <sheetProtection algorithmName="SHA-512" hashValue="RkU2cGreT0JR/LhtqqPxHn+/9/PiBTWyVJCupviFUM9KIGUGF3ByToVTIJuZ/5WdAPnLVbzlAwWrY9NzSJvLcw==" saltValue="ziLyYq2B4c8Gjzc/LXIvng==" spinCount="100000" sheet="1" selectLockedCells="1"/>
  <mergeCells count="82">
    <mergeCell ref="C44:F44"/>
    <mergeCell ref="G44:H44"/>
    <mergeCell ref="I44:J44"/>
    <mergeCell ref="K44:L44"/>
    <mergeCell ref="G56:H56"/>
    <mergeCell ref="I56:J56"/>
    <mergeCell ref="K56:L56"/>
    <mergeCell ref="I45:J45"/>
    <mergeCell ref="K45:L45"/>
    <mergeCell ref="E45:E46"/>
    <mergeCell ref="D45:D46"/>
    <mergeCell ref="C45:C46"/>
    <mergeCell ref="Q57:R57"/>
    <mergeCell ref="C57:C58"/>
    <mergeCell ref="D57:D58"/>
    <mergeCell ref="F57:F58"/>
    <mergeCell ref="G57:H57"/>
    <mergeCell ref="I57:J57"/>
    <mergeCell ref="E57:E58"/>
    <mergeCell ref="Q56:R56"/>
    <mergeCell ref="C56:F56"/>
    <mergeCell ref="M45:N45"/>
    <mergeCell ref="F45:F46"/>
    <mergeCell ref="Q45:R45"/>
    <mergeCell ref="C29:C30"/>
    <mergeCell ref="D29:D30"/>
    <mergeCell ref="F29:F30"/>
    <mergeCell ref="G29:H29"/>
    <mergeCell ref="E13:E14"/>
    <mergeCell ref="E29:E30"/>
    <mergeCell ref="G28:H28"/>
    <mergeCell ref="C28:F28"/>
    <mergeCell ref="C12:F12"/>
    <mergeCell ref="M12:N12"/>
    <mergeCell ref="O12:P12"/>
    <mergeCell ref="C13:C14"/>
    <mergeCell ref="D13:D14"/>
    <mergeCell ref="F13:F14"/>
    <mergeCell ref="G13:H13"/>
    <mergeCell ref="G12:H12"/>
    <mergeCell ref="I12:J12"/>
    <mergeCell ref="K12:L12"/>
    <mergeCell ref="Q12:R12"/>
    <mergeCell ref="M28:N28"/>
    <mergeCell ref="O28:P28"/>
    <mergeCell ref="Q28:R28"/>
    <mergeCell ref="M44:N44"/>
    <mergeCell ref="O44:P44"/>
    <mergeCell ref="Q44:R44"/>
    <mergeCell ref="M13:N13"/>
    <mergeCell ref="O13:P13"/>
    <mergeCell ref="Q13:R13"/>
    <mergeCell ref="M29:N29"/>
    <mergeCell ref="O29:P29"/>
    <mergeCell ref="Q29:R29"/>
    <mergeCell ref="H3:L3"/>
    <mergeCell ref="H4:L4"/>
    <mergeCell ref="H5:L5"/>
    <mergeCell ref="K13:L13"/>
    <mergeCell ref="K29:L29"/>
    <mergeCell ref="I13:J13"/>
    <mergeCell ref="I29:J29"/>
    <mergeCell ref="G7:K7"/>
    <mergeCell ref="G8:K8"/>
    <mergeCell ref="I28:J28"/>
    <mergeCell ref="K28:L28"/>
    <mergeCell ref="N3:P4"/>
    <mergeCell ref="C4:E5"/>
    <mergeCell ref="C7:E10"/>
    <mergeCell ref="H76:J76"/>
    <mergeCell ref="O45:P45"/>
    <mergeCell ref="H70:J71"/>
    <mergeCell ref="H72:J72"/>
    <mergeCell ref="H73:J73"/>
    <mergeCell ref="H75:J75"/>
    <mergeCell ref="H74:J74"/>
    <mergeCell ref="K57:L57"/>
    <mergeCell ref="M57:N57"/>
    <mergeCell ref="O57:P57"/>
    <mergeCell ref="M56:N56"/>
    <mergeCell ref="O56:P56"/>
    <mergeCell ref="G45:H45"/>
  </mergeCells>
  <conditionalFormatting sqref="E15:E28 E31:E44 E47:E56 E59:E64">
    <cfRule type="cellIs" dxfId="17" priority="15" operator="equal">
      <formula>"Klaida"</formula>
    </cfRule>
    <cfRule type="containsText" dxfId="16" priority="16" operator="containsText" text="Gerai">
      <formula>NOT(ISERROR(SEARCH("Gerai",E15)))</formula>
    </cfRule>
    <cfRule type="containsText" dxfId="15" priority="17" operator="containsText" text="Finansiniai">
      <formula>NOT(ISERROR(SEARCH("Finansiniai",E15)))</formula>
    </cfRule>
  </conditionalFormatting>
  <conditionalFormatting sqref="F17:R17">
    <cfRule type="containsText" dxfId="14" priority="7" operator="containsText" text="Gerai">
      <formula>NOT(ISERROR(SEARCH("Gerai",F17)))</formula>
    </cfRule>
    <cfRule type="containsText" dxfId="13" priority="8" operator="containsText" text="Finansiniai">
      <formula>NOT(ISERROR(SEARCH("Finansiniai",F17)))</formula>
    </cfRule>
  </conditionalFormatting>
  <conditionalFormatting sqref="F20:R20">
    <cfRule type="containsText" dxfId="12" priority="5" operator="containsText" text="Gerai">
      <formula>NOT(ISERROR(SEARCH("Gerai",F20)))</formula>
    </cfRule>
    <cfRule type="containsText" dxfId="11" priority="6" operator="containsText" text="Finansiniai">
      <formula>NOT(ISERROR(SEARCH("Finansiniai",F20)))</formula>
    </cfRule>
  </conditionalFormatting>
  <conditionalFormatting sqref="F33:R33">
    <cfRule type="containsText" dxfId="10" priority="3" operator="containsText" text="Gerai">
      <formula>NOT(ISERROR(SEARCH("Gerai",F33)))</formula>
    </cfRule>
    <cfRule type="containsText" dxfId="9" priority="4" operator="containsText" text="Finansiniai">
      <formula>NOT(ISERROR(SEARCH("Finansiniai",F33)))</formula>
    </cfRule>
  </conditionalFormatting>
  <conditionalFormatting sqref="F36:R36">
    <cfRule type="containsText" dxfId="8" priority="1" operator="containsText" text="Gerai">
      <formula>NOT(ISERROR(SEARCH("Gerai",F36)))</formula>
    </cfRule>
    <cfRule type="containsText" dxfId="7" priority="2" operator="containsText" text="Finansiniai">
      <formula>NOT(ISERROR(SEARCH("Finansiniai",F36)))</formula>
    </cfRule>
  </conditionalFormatting>
  <conditionalFormatting sqref="F52:R52">
    <cfRule type="containsText" dxfId="6" priority="11" operator="containsText" text="Gerai">
      <formula>NOT(ISERROR(SEARCH("Gerai",F52)))</formula>
    </cfRule>
    <cfRule type="containsText" dxfId="5" priority="12" operator="containsText" text="Finansiniai">
      <formula>NOT(ISERROR(SEARCH("Finansiniai",F52)))</formula>
    </cfRule>
  </conditionalFormatting>
  <conditionalFormatting sqref="F54:R54">
    <cfRule type="expression" dxfId="4" priority="10">
      <formula>F54&lt;&gt;"Balansas"</formula>
    </cfRule>
  </conditionalFormatting>
  <conditionalFormatting sqref="F64:R64">
    <cfRule type="containsText" dxfId="3" priority="13" operator="containsText" text="Gerai">
      <formula>NOT(ISERROR(SEARCH("Gerai",F64)))</formula>
    </cfRule>
    <cfRule type="containsText" dxfId="2" priority="14" operator="containsText" text="Finansiniai">
      <formula>NOT(ISERROR(SEARCH("Finansiniai",F64)))</formula>
    </cfRule>
  </conditionalFormatting>
  <conditionalFormatting sqref="F66:R66">
    <cfRule type="expression" dxfId="1" priority="9">
      <formula>F66&lt;&gt;"Balansas"</formula>
    </cfRule>
  </conditionalFormatting>
  <dataValidations count="2">
    <dataValidation type="list" allowBlank="1" showInputMessage="1" showErrorMessage="1" sqref="L7:L8">
      <formula1>$U$2:$U$3</formula1>
    </dataValidation>
    <dataValidation allowBlank="1" showInputMessage="1" showErrorMessage="1" promptTitle="Pastaba" prompt="Specialiojo įpareigojimo pavadinimas" sqref="Q13 G13 I13 K13 M13 O13 G29 I29 K29 M29 O29 Q29 G45 I45 K45 M45 O45 Q45 G57 I57 K57 M57 O57 Q57"/>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'Finansiniai duomenys'!$R$2:$R$236</xm:f>
          </x14:formula1>
          <xm:sqref>H3:L3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59999389629810485"/>
  </sheetPr>
  <dimension ref="B1:O136"/>
  <sheetViews>
    <sheetView showGridLines="0" tabSelected="1" topLeftCell="A43" zoomScaleNormal="100" zoomScaleSheetLayoutView="100" zoomScalePageLayoutView="60" workbookViewId="0">
      <selection activeCell="C113" sqref="C113:E113"/>
    </sheetView>
  </sheetViews>
  <sheetFormatPr defaultColWidth="9.140625" defaultRowHeight="12" x14ac:dyDescent="0.2"/>
  <cols>
    <col min="1" max="1" width="1.7109375" style="30" customWidth="1"/>
    <col min="2" max="2" width="61.7109375" style="30" customWidth="1"/>
    <col min="3" max="5" width="24.28515625" style="30" customWidth="1"/>
    <col min="6" max="6" width="6.42578125" style="30" customWidth="1"/>
    <col min="7" max="8" width="9.140625" style="30"/>
    <col min="9" max="9" width="9.140625" style="30" customWidth="1"/>
    <col min="10" max="10" width="9.140625" style="30" hidden="1" customWidth="1"/>
    <col min="11" max="11" width="28.28515625" style="30" hidden="1" customWidth="1"/>
    <col min="12" max="12" width="23.42578125" style="30" hidden="1" customWidth="1"/>
    <col min="13" max="14" width="12.7109375" style="30" hidden="1" customWidth="1"/>
    <col min="15" max="15" width="31.42578125" style="30" hidden="1" customWidth="1"/>
    <col min="16" max="16384" width="9.140625" style="30"/>
  </cols>
  <sheetData>
    <row r="1" spans="2:15" ht="9.6" customHeight="1" thickBot="1" x14ac:dyDescent="0.25"/>
    <row r="2" spans="2:15" ht="41.25" customHeight="1" x14ac:dyDescent="0.25">
      <c r="B2" s="262"/>
      <c r="C2" s="263"/>
      <c r="D2" s="563" t="s">
        <v>378</v>
      </c>
      <c r="E2" s="564"/>
      <c r="J2" s="30">
        <v>1</v>
      </c>
      <c r="K2" s="298" t="s">
        <v>434</v>
      </c>
      <c r="L2" s="299">
        <v>304148387</v>
      </c>
      <c r="M2" s="297" t="s">
        <v>1</v>
      </c>
      <c r="N2" s="297" t="s">
        <v>70</v>
      </c>
      <c r="O2" s="297" t="s">
        <v>70</v>
      </c>
    </row>
    <row r="3" spans="2:15" ht="29.45" customHeight="1" x14ac:dyDescent="0.25">
      <c r="B3" s="264"/>
      <c r="C3" s="265"/>
      <c r="D3" s="393" t="s">
        <v>578</v>
      </c>
      <c r="E3" s="394"/>
      <c r="K3" s="300" t="s">
        <v>437</v>
      </c>
      <c r="L3" s="300">
        <v>303042623</v>
      </c>
      <c r="M3" s="297" t="s">
        <v>1</v>
      </c>
      <c r="N3" s="300" t="s">
        <v>112</v>
      </c>
      <c r="O3" s="300" t="s">
        <v>112</v>
      </c>
    </row>
    <row r="4" spans="2:15" ht="14.25" customHeight="1" x14ac:dyDescent="0.25">
      <c r="B4" s="419" t="s">
        <v>389</v>
      </c>
      <c r="C4" s="420"/>
      <c r="D4" s="420"/>
      <c r="E4" s="421"/>
      <c r="K4" s="300" t="s">
        <v>438</v>
      </c>
      <c r="L4" s="300">
        <v>304923194</v>
      </c>
      <c r="M4" s="297" t="s">
        <v>1</v>
      </c>
      <c r="N4" s="300" t="s">
        <v>154</v>
      </c>
      <c r="O4" s="300" t="s">
        <v>154</v>
      </c>
    </row>
    <row r="5" spans="2:15" ht="14.25" customHeight="1" x14ac:dyDescent="0.25">
      <c r="B5" s="266"/>
      <c r="C5" s="267"/>
      <c r="D5" s="267"/>
      <c r="E5" s="268"/>
      <c r="K5" s="300" t="s">
        <v>441</v>
      </c>
      <c r="L5" s="300">
        <v>303432648</v>
      </c>
      <c r="M5" s="297" t="s">
        <v>1</v>
      </c>
      <c r="N5" s="300" t="s">
        <v>340</v>
      </c>
      <c r="O5" s="300" t="s">
        <v>446</v>
      </c>
    </row>
    <row r="6" spans="2:15" ht="18.75" x14ac:dyDescent="0.3">
      <c r="B6" s="146" t="s">
        <v>8</v>
      </c>
      <c r="C6" s="422"/>
      <c r="D6" s="422"/>
      <c r="E6" s="423"/>
      <c r="M6" s="40"/>
      <c r="N6" s="40"/>
    </row>
    <row r="7" spans="2:15" x14ac:dyDescent="0.2">
      <c r="B7" s="147" t="s">
        <v>10</v>
      </c>
      <c r="C7" s="410" t="str">
        <f>IFERROR(VLOOKUP(C6,$K$2:$M$5,3,FALSE),"")</f>
        <v/>
      </c>
      <c r="D7" s="410"/>
      <c r="E7" s="411"/>
      <c r="M7" s="40"/>
      <c r="N7" s="40"/>
      <c r="O7" s="40"/>
    </row>
    <row r="8" spans="2:15" x14ac:dyDescent="0.2">
      <c r="B8" s="148" t="s">
        <v>14</v>
      </c>
      <c r="C8" s="410" t="str">
        <f>IFERROR(VLOOKUP(C6,$K$2:$L$5,2,FALSE),"")</f>
        <v/>
      </c>
      <c r="D8" s="410"/>
      <c r="E8" s="411"/>
      <c r="O8" s="40"/>
    </row>
    <row r="9" spans="2:15" ht="12" customHeight="1" x14ac:dyDescent="0.2">
      <c r="B9" s="148" t="s">
        <v>17</v>
      </c>
      <c r="C9" s="136"/>
      <c r="D9" s="136"/>
      <c r="E9" s="269"/>
      <c r="K9" s="40"/>
      <c r="L9" s="40"/>
    </row>
    <row r="10" spans="2:15" ht="12" customHeight="1" x14ac:dyDescent="0.2">
      <c r="B10" s="148" t="s">
        <v>26</v>
      </c>
      <c r="C10" s="412"/>
      <c r="D10" s="412"/>
      <c r="E10" s="413"/>
    </row>
    <row r="11" spans="2:15" ht="12" customHeight="1" x14ac:dyDescent="0.2">
      <c r="B11" s="148" t="s">
        <v>30</v>
      </c>
      <c r="C11" s="414"/>
      <c r="D11" s="414"/>
      <c r="E11" s="415"/>
      <c r="K11" s="40"/>
      <c r="L11" s="40"/>
    </row>
    <row r="12" spans="2:15" ht="12" customHeight="1" x14ac:dyDescent="0.2">
      <c r="B12" s="148"/>
      <c r="C12" s="35"/>
      <c r="D12" s="35"/>
      <c r="E12" s="149"/>
      <c r="K12" s="40"/>
      <c r="L12" s="40"/>
    </row>
    <row r="13" spans="2:15" ht="12" customHeight="1" x14ac:dyDescent="0.2">
      <c r="B13" s="148"/>
      <c r="C13" s="416" t="s">
        <v>37</v>
      </c>
      <c r="D13" s="417"/>
      <c r="E13" s="418"/>
    </row>
    <row r="14" spans="2:15" ht="12" customHeight="1" x14ac:dyDescent="0.2">
      <c r="B14" s="148" t="s">
        <v>41</v>
      </c>
      <c r="C14" s="445" t="s">
        <v>359</v>
      </c>
      <c r="D14" s="445"/>
      <c r="E14" s="150" t="s">
        <v>43</v>
      </c>
    </row>
    <row r="15" spans="2:15" ht="12" customHeight="1" x14ac:dyDescent="0.2">
      <c r="B15" s="151" t="s">
        <v>47</v>
      </c>
      <c r="C15" s="446"/>
      <c r="D15" s="562"/>
      <c r="E15" s="152"/>
      <c r="M15" s="40"/>
      <c r="N15" s="40"/>
    </row>
    <row r="16" spans="2:15" ht="12" customHeight="1" x14ac:dyDescent="0.2">
      <c r="B16" s="151" t="s">
        <v>51</v>
      </c>
      <c r="C16" s="446"/>
      <c r="D16" s="562"/>
      <c r="E16" s="152"/>
      <c r="O16" s="40"/>
    </row>
    <row r="17" spans="2:15" ht="12" customHeight="1" x14ac:dyDescent="0.2">
      <c r="B17" s="151" t="s">
        <v>55</v>
      </c>
      <c r="C17" s="446"/>
      <c r="D17" s="562"/>
      <c r="E17" s="152"/>
      <c r="M17" s="40"/>
      <c r="N17" s="40"/>
    </row>
    <row r="18" spans="2:15" ht="12" customHeight="1" x14ac:dyDescent="0.2">
      <c r="B18" s="151" t="s">
        <v>58</v>
      </c>
      <c r="C18" s="446"/>
      <c r="D18" s="562"/>
      <c r="E18" s="152"/>
      <c r="M18" s="40"/>
      <c r="N18" s="40"/>
      <c r="O18" s="40"/>
    </row>
    <row r="19" spans="2:15" ht="12" customHeight="1" x14ac:dyDescent="0.2">
      <c r="B19" s="151" t="s">
        <v>61</v>
      </c>
      <c r="C19" s="446"/>
      <c r="D19" s="562"/>
      <c r="E19" s="152"/>
      <c r="M19" s="40"/>
      <c r="N19" s="40"/>
      <c r="O19" s="40"/>
    </row>
    <row r="20" spans="2:15" ht="12" customHeight="1" x14ac:dyDescent="0.2">
      <c r="B20" s="151" t="s">
        <v>75</v>
      </c>
      <c r="C20" s="449" t="s">
        <v>76</v>
      </c>
      <c r="D20" s="450"/>
      <c r="E20" s="270">
        <f>100%-SUM(E15:E19)</f>
        <v>1</v>
      </c>
      <c r="M20" s="40"/>
      <c r="N20" s="40"/>
      <c r="O20" s="40"/>
    </row>
    <row r="21" spans="2:15" ht="13.5" customHeight="1" x14ac:dyDescent="0.2">
      <c r="B21" s="151"/>
      <c r="C21" s="70"/>
      <c r="D21" s="70"/>
      <c r="E21" s="154"/>
      <c r="M21" s="40"/>
      <c r="N21" s="40"/>
      <c r="O21" s="40"/>
    </row>
    <row r="22" spans="2:15" x14ac:dyDescent="0.2">
      <c r="B22" s="148" t="s">
        <v>390</v>
      </c>
      <c r="C22" s="568" t="str">
        <f>IFERROR(VLOOKUP(C6,$K$2:$O$5,4,FALSE),"")</f>
        <v/>
      </c>
      <c r="D22" s="568"/>
      <c r="E22" s="569"/>
      <c r="O22" s="40"/>
    </row>
    <row r="23" spans="2:15" ht="12.75" customHeight="1" x14ac:dyDescent="0.2">
      <c r="B23" s="148"/>
      <c r="C23" s="70"/>
      <c r="D23" s="70"/>
      <c r="E23" s="154"/>
      <c r="M23" s="40"/>
      <c r="N23" s="40"/>
    </row>
    <row r="24" spans="2:15" ht="26.25" customHeight="1" x14ac:dyDescent="0.2">
      <c r="B24" s="148"/>
      <c r="C24" s="443" t="s">
        <v>87</v>
      </c>
      <c r="D24" s="443"/>
      <c r="E24" s="444"/>
      <c r="O24" s="40"/>
    </row>
    <row r="25" spans="2:15" x14ac:dyDescent="0.2">
      <c r="B25" s="159"/>
      <c r="C25" s="435"/>
      <c r="D25" s="435"/>
      <c r="E25" s="436"/>
      <c r="M25" s="40"/>
      <c r="N25" s="40"/>
      <c r="O25" s="40"/>
    </row>
    <row r="26" spans="2:15" x14ac:dyDescent="0.2">
      <c r="B26" s="159"/>
      <c r="C26" s="437" t="s">
        <v>93</v>
      </c>
      <c r="D26" s="437"/>
      <c r="E26" s="438"/>
      <c r="M26" s="40"/>
      <c r="N26" s="40"/>
      <c r="O26" s="40"/>
    </row>
    <row r="27" spans="2:15" ht="27" customHeight="1" thickBot="1" x14ac:dyDescent="0.25">
      <c r="B27" s="160" t="s">
        <v>95</v>
      </c>
      <c r="C27" s="213" t="s">
        <v>448</v>
      </c>
      <c r="D27" s="213"/>
      <c r="E27" s="214" t="s">
        <v>449</v>
      </c>
      <c r="M27" s="40"/>
      <c r="N27" s="40"/>
      <c r="O27" s="40"/>
    </row>
    <row r="28" spans="2:15" x14ac:dyDescent="0.2">
      <c r="B28" s="162" t="s">
        <v>97</v>
      </c>
      <c r="C28" s="1"/>
      <c r="D28" s="34"/>
      <c r="E28" s="271"/>
      <c r="M28" s="40"/>
      <c r="N28" s="40"/>
      <c r="O28" s="40"/>
    </row>
    <row r="29" spans="2:15" x14ac:dyDescent="0.2">
      <c r="B29" s="162" t="s">
        <v>99</v>
      </c>
      <c r="C29" s="2"/>
      <c r="D29" s="34"/>
      <c r="E29" s="272"/>
      <c r="M29" s="40"/>
      <c r="N29" s="40"/>
      <c r="O29" s="40"/>
    </row>
    <row r="30" spans="2:15" x14ac:dyDescent="0.2">
      <c r="B30" s="165" t="s">
        <v>101</v>
      </c>
      <c r="C30" s="41">
        <f>+C28-C29</f>
        <v>0</v>
      </c>
      <c r="D30" s="34"/>
      <c r="E30" s="166">
        <f>+E28-E29</f>
        <v>0</v>
      </c>
      <c r="M30" s="40"/>
      <c r="N30" s="40"/>
      <c r="O30" s="40"/>
    </row>
    <row r="31" spans="2:15" x14ac:dyDescent="0.2">
      <c r="B31" s="162" t="s">
        <v>103</v>
      </c>
      <c r="C31" s="6"/>
      <c r="D31" s="34"/>
      <c r="E31" s="273"/>
      <c r="M31" s="40"/>
      <c r="N31" s="40"/>
      <c r="O31" s="40"/>
    </row>
    <row r="32" spans="2:15" x14ac:dyDescent="0.2">
      <c r="B32" s="162" t="s">
        <v>105</v>
      </c>
      <c r="C32" s="3"/>
      <c r="D32" s="34"/>
      <c r="E32" s="274"/>
      <c r="M32" s="40"/>
      <c r="N32" s="40"/>
      <c r="O32" s="40"/>
    </row>
    <row r="33" spans="2:15" x14ac:dyDescent="0.2">
      <c r="B33" s="165" t="s">
        <v>107</v>
      </c>
      <c r="C33" s="41">
        <f>+C30-C31-C32</f>
        <v>0</v>
      </c>
      <c r="D33" s="34"/>
      <c r="E33" s="166">
        <f>+E30-E31-E32</f>
        <v>0</v>
      </c>
      <c r="M33" s="40"/>
      <c r="N33" s="40"/>
      <c r="O33" s="40"/>
    </row>
    <row r="34" spans="2:15" x14ac:dyDescent="0.2">
      <c r="B34" s="162" t="s">
        <v>111</v>
      </c>
      <c r="C34" s="3"/>
      <c r="D34" s="34"/>
      <c r="E34" s="274"/>
      <c r="M34" s="40"/>
      <c r="N34" s="40"/>
      <c r="O34" s="40"/>
    </row>
    <row r="35" spans="2:15" x14ac:dyDescent="0.2">
      <c r="B35" s="162" t="s">
        <v>113</v>
      </c>
      <c r="C35" s="44">
        <f>C36-C37</f>
        <v>0</v>
      </c>
      <c r="D35" s="34"/>
      <c r="E35" s="170">
        <f>E36-E37</f>
        <v>0</v>
      </c>
      <c r="O35" s="40"/>
    </row>
    <row r="36" spans="2:15" ht="12" customHeight="1" x14ac:dyDescent="0.2">
      <c r="B36" s="171" t="s">
        <v>115</v>
      </c>
      <c r="C36" s="1"/>
      <c r="D36" s="34"/>
      <c r="E36" s="271"/>
      <c r="M36" s="40"/>
      <c r="N36" s="40"/>
    </row>
    <row r="37" spans="2:15" s="36" customFormat="1" ht="12" customHeight="1" x14ac:dyDescent="0.2">
      <c r="B37" s="171" t="s">
        <v>117</v>
      </c>
      <c r="C37" s="2"/>
      <c r="D37" s="34"/>
      <c r="E37" s="272"/>
      <c r="K37" s="30"/>
      <c r="L37" s="30"/>
      <c r="M37" s="40"/>
      <c r="N37" s="40"/>
      <c r="O37" s="40"/>
    </row>
    <row r="38" spans="2:15" ht="12" customHeight="1" x14ac:dyDescent="0.2">
      <c r="B38" s="165" t="s">
        <v>119</v>
      </c>
      <c r="C38" s="41">
        <f>+C33+C34+C35</f>
        <v>0</v>
      </c>
      <c r="D38" s="34"/>
      <c r="E38" s="166">
        <f>+E33+E34+E35</f>
        <v>0</v>
      </c>
      <c r="M38" s="40"/>
      <c r="N38" s="40"/>
      <c r="O38" s="40"/>
    </row>
    <row r="39" spans="2:15" x14ac:dyDescent="0.2">
      <c r="B39" s="162" t="s">
        <v>121</v>
      </c>
      <c r="C39" s="3"/>
      <c r="D39" s="34"/>
      <c r="E39" s="274"/>
      <c r="O39" s="40"/>
    </row>
    <row r="40" spans="2:15" x14ac:dyDescent="0.2">
      <c r="B40" s="165" t="s">
        <v>123</v>
      </c>
      <c r="C40" s="41">
        <f>C38-C39</f>
        <v>0</v>
      </c>
      <c r="D40" s="34"/>
      <c r="E40" s="166">
        <f>E38-E39</f>
        <v>0</v>
      </c>
    </row>
    <row r="41" spans="2:15" x14ac:dyDescent="0.2">
      <c r="B41" s="159"/>
      <c r="C41" s="34"/>
      <c r="D41" s="34"/>
      <c r="E41" s="176"/>
    </row>
    <row r="42" spans="2:15" s="40" customFormat="1" ht="31.5" customHeight="1" x14ac:dyDescent="0.2">
      <c r="B42" s="159"/>
      <c r="C42" s="443" t="s">
        <v>391</v>
      </c>
      <c r="D42" s="443"/>
      <c r="E42" s="444"/>
      <c r="K42" s="30"/>
      <c r="L42" s="30"/>
      <c r="M42" s="30"/>
      <c r="N42" s="30"/>
      <c r="O42" s="30"/>
    </row>
    <row r="43" spans="2:15" s="40" customFormat="1" ht="27" customHeight="1" thickBot="1" x14ac:dyDescent="0.25">
      <c r="B43" s="160" t="s">
        <v>127</v>
      </c>
      <c r="C43" s="242" t="s">
        <v>448</v>
      </c>
      <c r="D43" s="213"/>
      <c r="E43" s="243" t="s">
        <v>449</v>
      </c>
      <c r="K43" s="30"/>
      <c r="L43" s="30"/>
      <c r="M43" s="30"/>
      <c r="N43" s="30"/>
      <c r="O43" s="30"/>
    </row>
    <row r="44" spans="2:15" x14ac:dyDescent="0.2">
      <c r="B44" s="177" t="s">
        <v>129</v>
      </c>
      <c r="C44" s="1"/>
      <c r="D44" s="34"/>
      <c r="E44" s="271"/>
    </row>
    <row r="45" spans="2:15" s="40" customFormat="1" x14ac:dyDescent="0.2">
      <c r="B45" s="177" t="s">
        <v>131</v>
      </c>
      <c r="C45" s="4"/>
      <c r="D45" s="34"/>
      <c r="E45" s="190"/>
      <c r="K45" s="30"/>
      <c r="L45" s="30"/>
      <c r="O45" s="30"/>
    </row>
    <row r="46" spans="2:15" x14ac:dyDescent="0.2">
      <c r="B46" s="177" t="s">
        <v>133</v>
      </c>
      <c r="C46" s="4"/>
      <c r="D46" s="34"/>
      <c r="E46" s="190"/>
      <c r="M46" s="40"/>
      <c r="N46" s="40"/>
      <c r="O46" s="40"/>
    </row>
    <row r="47" spans="2:15" x14ac:dyDescent="0.2">
      <c r="B47" s="177" t="s">
        <v>135</v>
      </c>
      <c r="C47" s="4"/>
      <c r="D47" s="34"/>
      <c r="E47" s="190"/>
      <c r="M47" s="40"/>
      <c r="N47" s="40"/>
      <c r="O47" s="40"/>
    </row>
    <row r="48" spans="2:15" x14ac:dyDescent="0.2">
      <c r="B48" s="179" t="s">
        <v>137</v>
      </c>
      <c r="C48" s="46">
        <f>SUM(C44:C47)</f>
        <v>0</v>
      </c>
      <c r="D48" s="34"/>
      <c r="E48" s="180">
        <f>SUM(E44:E47)</f>
        <v>0</v>
      </c>
      <c r="M48" s="40"/>
      <c r="N48" s="40"/>
      <c r="O48" s="40"/>
    </row>
    <row r="49" spans="2:15" x14ac:dyDescent="0.2">
      <c r="B49" s="159"/>
      <c r="C49" s="47"/>
      <c r="D49" s="34"/>
      <c r="E49" s="181"/>
      <c r="M49" s="40"/>
      <c r="N49" s="40"/>
      <c r="O49" s="40"/>
    </row>
    <row r="50" spans="2:15" s="40" customFormat="1" x14ac:dyDescent="0.2">
      <c r="B50" s="182" t="s">
        <v>140</v>
      </c>
      <c r="C50" s="1"/>
      <c r="D50" s="34"/>
      <c r="E50" s="271"/>
      <c r="K50" s="30"/>
      <c r="L50" s="30"/>
    </row>
    <row r="51" spans="2:15" x14ac:dyDescent="0.2">
      <c r="B51" s="183" t="s">
        <v>392</v>
      </c>
      <c r="C51" s="4"/>
      <c r="D51" s="34"/>
      <c r="E51" s="190"/>
      <c r="M51" s="40"/>
      <c r="N51" s="40"/>
      <c r="O51" s="40"/>
    </row>
    <row r="52" spans="2:15" s="40" customFormat="1" x14ac:dyDescent="0.2">
      <c r="B52" s="184" t="s">
        <v>393</v>
      </c>
      <c r="C52" s="4"/>
      <c r="D52" s="34"/>
      <c r="E52" s="190"/>
      <c r="K52" s="30"/>
      <c r="L52" s="30"/>
    </row>
    <row r="53" spans="2:15" s="40" customFormat="1" ht="15.75" customHeight="1" x14ac:dyDescent="0.2">
      <c r="B53" s="184" t="s">
        <v>146</v>
      </c>
      <c r="C53" s="2"/>
      <c r="D53" s="34"/>
      <c r="E53" s="272"/>
      <c r="K53" s="30"/>
      <c r="L53" s="30"/>
    </row>
    <row r="54" spans="2:15" ht="14.25" customHeight="1" x14ac:dyDescent="0.2">
      <c r="B54" s="179" t="s">
        <v>148</v>
      </c>
      <c r="C54" s="46">
        <f>SUM(C50:C53)</f>
        <v>0</v>
      </c>
      <c r="D54" s="34"/>
      <c r="E54" s="180">
        <f>SUM(E50:E53)</f>
        <v>0</v>
      </c>
      <c r="O54" s="40"/>
    </row>
    <row r="55" spans="2:15" ht="12.75" customHeight="1" x14ac:dyDescent="0.2">
      <c r="B55" s="179"/>
      <c r="C55" s="46"/>
      <c r="D55" s="34"/>
      <c r="E55" s="180"/>
    </row>
    <row r="56" spans="2:15" x14ac:dyDescent="0.2">
      <c r="B56" s="179" t="s">
        <v>150</v>
      </c>
      <c r="C56" s="4"/>
      <c r="D56" s="34"/>
      <c r="E56" s="178"/>
    </row>
    <row r="57" spans="2:15" x14ac:dyDescent="0.2">
      <c r="B57" s="179"/>
      <c r="C57" s="46"/>
      <c r="D57" s="34"/>
      <c r="E57" s="180"/>
    </row>
    <row r="58" spans="2:15" x14ac:dyDescent="0.2">
      <c r="B58" s="179" t="s">
        <v>153</v>
      </c>
      <c r="C58" s="4"/>
      <c r="D58" s="34"/>
      <c r="E58" s="178"/>
    </row>
    <row r="59" spans="2:15" x14ac:dyDescent="0.2">
      <c r="B59" s="159"/>
      <c r="C59" s="47"/>
      <c r="D59" s="34"/>
      <c r="E59" s="181"/>
    </row>
    <row r="60" spans="2:15" x14ac:dyDescent="0.2">
      <c r="B60" s="186" t="s">
        <v>155</v>
      </c>
      <c r="C60" s="46">
        <f>SUM(C48,C54,C56,C58)</f>
        <v>0</v>
      </c>
      <c r="D60" s="34"/>
      <c r="E60" s="180">
        <f>SUM(E48,E54,E56,E58)</f>
        <v>0</v>
      </c>
    </row>
    <row r="61" spans="2:15" s="40" customFormat="1" x14ac:dyDescent="0.2">
      <c r="B61" s="187"/>
      <c r="C61" s="47"/>
      <c r="D61" s="34"/>
      <c r="E61" s="181"/>
      <c r="K61" s="30"/>
      <c r="L61" s="30"/>
      <c r="M61" s="30"/>
      <c r="N61" s="30"/>
      <c r="O61" s="30"/>
    </row>
    <row r="62" spans="2:15" ht="12" customHeight="1" x14ac:dyDescent="0.2">
      <c r="B62" s="188" t="s">
        <v>394</v>
      </c>
      <c r="C62" s="4"/>
      <c r="D62" s="34"/>
      <c r="E62" s="190"/>
    </row>
    <row r="63" spans="2:15" s="40" customFormat="1" ht="10.5" customHeight="1" x14ac:dyDescent="0.2">
      <c r="B63" s="188" t="s">
        <v>167</v>
      </c>
      <c r="C63" s="4"/>
      <c r="D63" s="34"/>
      <c r="E63" s="190"/>
      <c r="K63" s="30"/>
      <c r="L63" s="30"/>
      <c r="M63" s="30"/>
      <c r="N63" s="30"/>
      <c r="O63" s="30"/>
    </row>
    <row r="64" spans="2:15" s="40" customFormat="1" ht="10.5" customHeight="1" x14ac:dyDescent="0.2">
      <c r="B64" s="188" t="s">
        <v>169</v>
      </c>
      <c r="C64" s="4"/>
      <c r="D64" s="34"/>
      <c r="E64" s="190"/>
      <c r="K64" s="30"/>
      <c r="L64" s="30"/>
      <c r="M64" s="30"/>
      <c r="N64" s="30"/>
      <c r="O64" s="30"/>
    </row>
    <row r="65" spans="2:15" s="40" customFormat="1" ht="10.5" customHeight="1" x14ac:dyDescent="0.2">
      <c r="B65" s="189" t="s">
        <v>171</v>
      </c>
      <c r="C65" s="4"/>
      <c r="D65" s="34"/>
      <c r="E65" s="190"/>
      <c r="K65" s="30"/>
      <c r="L65" s="30"/>
      <c r="M65" s="30"/>
      <c r="N65" s="30"/>
      <c r="O65" s="30"/>
    </row>
    <row r="66" spans="2:15" s="40" customFormat="1" ht="10.5" customHeight="1" x14ac:dyDescent="0.2">
      <c r="B66" s="188" t="s">
        <v>173</v>
      </c>
      <c r="C66" s="4"/>
      <c r="D66" s="34"/>
      <c r="E66" s="190"/>
      <c r="K66" s="30"/>
      <c r="L66" s="30"/>
      <c r="M66" s="30"/>
      <c r="N66" s="30"/>
      <c r="O66" s="30"/>
    </row>
    <row r="67" spans="2:15" s="40" customFormat="1" ht="10.5" customHeight="1" x14ac:dyDescent="0.2">
      <c r="B67" s="165" t="s">
        <v>175</v>
      </c>
      <c r="C67" s="46">
        <f>SUM(C62,C63:C64,C66:C66)</f>
        <v>0</v>
      </c>
      <c r="D67" s="34"/>
      <c r="E67" s="180">
        <f>SUM(E62,E63:E64,E66:E66)</f>
        <v>0</v>
      </c>
      <c r="K67" s="30"/>
      <c r="L67" s="30"/>
      <c r="M67" s="30"/>
      <c r="N67" s="30"/>
      <c r="O67" s="30"/>
    </row>
    <row r="68" spans="2:15" ht="12.75" customHeight="1" x14ac:dyDescent="0.2">
      <c r="B68" s="162"/>
      <c r="C68" s="47"/>
      <c r="D68" s="34"/>
      <c r="E68" s="181"/>
    </row>
    <row r="69" spans="2:15" s="40" customFormat="1" x14ac:dyDescent="0.2">
      <c r="B69" s="165" t="s">
        <v>178</v>
      </c>
      <c r="C69" s="4"/>
      <c r="D69" s="34"/>
      <c r="E69" s="190"/>
      <c r="K69" s="30"/>
      <c r="L69" s="30"/>
      <c r="M69" s="30"/>
      <c r="N69" s="30"/>
      <c r="O69" s="30"/>
    </row>
    <row r="70" spans="2:15" x14ac:dyDescent="0.2">
      <c r="B70" s="165"/>
      <c r="C70" s="47"/>
      <c r="D70" s="34"/>
      <c r="E70" s="181"/>
    </row>
    <row r="71" spans="2:15" s="40" customFormat="1" ht="12.75" customHeight="1" x14ac:dyDescent="0.2">
      <c r="B71" s="165" t="s">
        <v>181</v>
      </c>
      <c r="C71" s="5"/>
      <c r="D71" s="34"/>
      <c r="E71" s="169"/>
      <c r="K71" s="30"/>
      <c r="L71" s="30"/>
      <c r="M71" s="30"/>
      <c r="N71" s="30"/>
      <c r="O71" s="30"/>
    </row>
    <row r="72" spans="2:15" s="40" customFormat="1" x14ac:dyDescent="0.2">
      <c r="B72" s="162"/>
      <c r="C72" s="47"/>
      <c r="D72" s="34"/>
      <c r="E72" s="181"/>
      <c r="K72" s="30"/>
      <c r="L72" s="30"/>
      <c r="M72" s="30"/>
      <c r="N72" s="30"/>
      <c r="O72" s="30"/>
    </row>
    <row r="73" spans="2:15" s="40" customFormat="1" x14ac:dyDescent="0.2">
      <c r="B73" s="171" t="s">
        <v>184</v>
      </c>
      <c r="C73" s="4"/>
      <c r="D73" s="34"/>
      <c r="E73" s="190"/>
      <c r="K73" s="30"/>
      <c r="L73" s="30"/>
      <c r="M73" s="30"/>
      <c r="N73" s="30"/>
      <c r="O73" s="30"/>
    </row>
    <row r="74" spans="2:15" s="40" customFormat="1" x14ac:dyDescent="0.2">
      <c r="B74" s="191" t="s">
        <v>186</v>
      </c>
      <c r="C74" s="4"/>
      <c r="D74" s="34"/>
      <c r="E74" s="178"/>
      <c r="K74" s="30"/>
      <c r="L74" s="30"/>
      <c r="M74" s="30"/>
      <c r="N74" s="30"/>
      <c r="O74" s="30"/>
    </row>
    <row r="75" spans="2:15" s="40" customFormat="1" x14ac:dyDescent="0.2">
      <c r="B75" s="171" t="s">
        <v>188</v>
      </c>
      <c r="C75" s="4"/>
      <c r="D75" s="34"/>
      <c r="E75" s="190"/>
      <c r="K75" s="30"/>
      <c r="L75" s="30"/>
      <c r="M75" s="30"/>
      <c r="N75" s="30"/>
      <c r="O75" s="30"/>
    </row>
    <row r="76" spans="2:15" s="40" customFormat="1" x14ac:dyDescent="0.2">
      <c r="B76" s="191" t="s">
        <v>190</v>
      </c>
      <c r="C76" s="4"/>
      <c r="D76" s="34"/>
      <c r="E76" s="178"/>
      <c r="K76" s="30"/>
      <c r="L76" s="30"/>
      <c r="M76" s="30"/>
      <c r="N76" s="30"/>
      <c r="O76" s="30"/>
    </row>
    <row r="77" spans="2:15" s="40" customFormat="1" x14ac:dyDescent="0.2">
      <c r="B77" s="191" t="s">
        <v>370</v>
      </c>
      <c r="C77" s="4"/>
      <c r="D77" s="34"/>
      <c r="E77" s="178"/>
      <c r="K77" s="30"/>
      <c r="L77" s="30"/>
      <c r="M77" s="30"/>
      <c r="N77" s="30"/>
      <c r="O77" s="30"/>
    </row>
    <row r="78" spans="2:15" s="40" customFormat="1" x14ac:dyDescent="0.2">
      <c r="B78" s="165" t="s">
        <v>194</v>
      </c>
      <c r="C78" s="46">
        <f>SUM(C73,C75)</f>
        <v>0</v>
      </c>
      <c r="D78" s="34"/>
      <c r="E78" s="180">
        <f>SUM(E73,E75)</f>
        <v>0</v>
      </c>
      <c r="K78" s="30"/>
      <c r="L78" s="30"/>
      <c r="M78" s="30"/>
      <c r="N78" s="30"/>
      <c r="O78" s="30"/>
    </row>
    <row r="79" spans="2:15" s="40" customFormat="1" ht="11.25" customHeight="1" x14ac:dyDescent="0.2">
      <c r="B79" s="165"/>
      <c r="C79" s="46"/>
      <c r="D79" s="34"/>
      <c r="E79" s="180"/>
      <c r="G79" s="30"/>
      <c r="K79" s="30"/>
      <c r="L79" s="30"/>
      <c r="M79" s="30"/>
      <c r="N79" s="30"/>
      <c r="O79" s="30"/>
    </row>
    <row r="80" spans="2:15" s="40" customFormat="1" ht="12" customHeight="1" x14ac:dyDescent="0.2">
      <c r="B80" s="165" t="s">
        <v>197</v>
      </c>
      <c r="C80" s="4"/>
      <c r="D80" s="34"/>
      <c r="E80" s="178"/>
      <c r="K80" s="30"/>
      <c r="L80" s="30"/>
      <c r="M80" s="30"/>
      <c r="N80" s="30"/>
      <c r="O80" s="30"/>
    </row>
    <row r="81" spans="2:15" s="40" customFormat="1" x14ac:dyDescent="0.2">
      <c r="B81" s="165"/>
      <c r="C81" s="46"/>
      <c r="D81" s="34"/>
      <c r="E81" s="180"/>
      <c r="K81" s="30"/>
      <c r="L81" s="30"/>
      <c r="M81" s="30"/>
      <c r="N81" s="30"/>
      <c r="O81" s="30"/>
    </row>
    <row r="82" spans="2:15" ht="12" customHeight="1" x14ac:dyDescent="0.2">
      <c r="B82" s="275" t="s">
        <v>200</v>
      </c>
      <c r="C82" s="4"/>
      <c r="D82" s="34"/>
      <c r="E82" s="178"/>
    </row>
    <row r="83" spans="2:15" s="40" customFormat="1" ht="15.75" customHeight="1" x14ac:dyDescent="0.2">
      <c r="B83" s="159"/>
      <c r="C83" s="47"/>
      <c r="D83" s="34"/>
      <c r="E83" s="181"/>
      <c r="K83" s="30"/>
      <c r="L83" s="30"/>
      <c r="M83" s="30"/>
      <c r="N83" s="30"/>
      <c r="O83" s="30"/>
    </row>
    <row r="84" spans="2:15" s="40" customFormat="1" x14ac:dyDescent="0.2">
      <c r="B84" s="165" t="s">
        <v>203</v>
      </c>
      <c r="C84" s="46">
        <f>SUM(C67,C69,C71,C78,C80,C82)</f>
        <v>0</v>
      </c>
      <c r="D84" s="34"/>
      <c r="E84" s="180">
        <f>SUM(E67,E69,E71,E78,E80,E82)</f>
        <v>0</v>
      </c>
      <c r="K84" s="30"/>
      <c r="L84" s="30"/>
      <c r="M84" s="30"/>
      <c r="N84" s="30"/>
      <c r="O84" s="30"/>
    </row>
    <row r="85" spans="2:15" s="40" customFormat="1" x14ac:dyDescent="0.2">
      <c r="B85" s="165"/>
      <c r="C85" s="50"/>
      <c r="D85" s="34"/>
      <c r="E85" s="192"/>
      <c r="K85" s="30"/>
      <c r="L85" s="30"/>
      <c r="M85" s="30"/>
      <c r="N85" s="30"/>
      <c r="O85" s="30"/>
    </row>
    <row r="86" spans="2:15" ht="14.25" customHeight="1" x14ac:dyDescent="0.2">
      <c r="B86" s="276" t="s">
        <v>206</v>
      </c>
      <c r="C86" s="51" t="str">
        <f>IF(ROUND((C60-C84)/2,1)=0,"Balansas",C60-C84)</f>
        <v>Balansas</v>
      </c>
      <c r="D86" s="34"/>
      <c r="E86" s="193" t="str">
        <f>IF(ROUND((E60-E84)/2,1)=0,"Balansas",E60-E84)</f>
        <v>Balansas</v>
      </c>
    </row>
    <row r="87" spans="2:15" ht="5.25" customHeight="1" x14ac:dyDescent="0.2">
      <c r="B87" s="159"/>
      <c r="C87" s="34"/>
      <c r="D87" s="34"/>
      <c r="E87" s="176"/>
    </row>
    <row r="88" spans="2:15" x14ac:dyDescent="0.2">
      <c r="B88" s="159"/>
      <c r="C88" s="34"/>
      <c r="D88" s="34"/>
      <c r="E88" s="176"/>
    </row>
    <row r="89" spans="2:15" ht="12.75" customHeight="1" x14ac:dyDescent="0.2">
      <c r="B89" s="277"/>
      <c r="C89" s="34"/>
      <c r="D89" s="34"/>
      <c r="E89" s="176"/>
    </row>
    <row r="90" spans="2:15" ht="26.25" customHeight="1" x14ac:dyDescent="0.2">
      <c r="B90" s="278"/>
      <c r="C90" s="565" t="s">
        <v>391</v>
      </c>
      <c r="D90" s="565"/>
      <c r="E90" s="566"/>
    </row>
    <row r="91" spans="2:15" ht="27" customHeight="1" thickBot="1" x14ac:dyDescent="0.25">
      <c r="B91" s="279" t="s">
        <v>212</v>
      </c>
      <c r="C91" s="213" t="str">
        <f>C27</f>
        <v>Praėjęs ataskaitinis laikotarpis 2021 m.</v>
      </c>
      <c r="D91" s="213"/>
      <c r="E91" s="214" t="str">
        <f>E27</f>
        <v>Ataskaitinis laikotarpis 2022 m.</v>
      </c>
    </row>
    <row r="92" spans="2:15" s="40" customFormat="1" ht="24" x14ac:dyDescent="0.2">
      <c r="B92" s="196" t="s">
        <v>214</v>
      </c>
      <c r="C92" s="4"/>
      <c r="D92" s="34"/>
      <c r="E92" s="190"/>
      <c r="K92" s="30"/>
      <c r="L92" s="30"/>
      <c r="M92" s="30"/>
      <c r="N92" s="30"/>
      <c r="O92" s="30"/>
    </row>
    <row r="93" spans="2:15" s="40" customFormat="1" x14ac:dyDescent="0.2">
      <c r="B93" s="280"/>
      <c r="C93" s="281"/>
      <c r="D93" s="10"/>
      <c r="E93" s="282"/>
      <c r="K93" s="30"/>
      <c r="L93" s="30"/>
      <c r="M93" s="30"/>
      <c r="N93" s="30"/>
      <c r="O93" s="30"/>
    </row>
    <row r="94" spans="2:15" s="40" customFormat="1" x14ac:dyDescent="0.2">
      <c r="B94" s="199" t="s">
        <v>217</v>
      </c>
      <c r="C94" s="4"/>
      <c r="D94" s="34"/>
      <c r="E94" s="178"/>
      <c r="K94" s="30"/>
      <c r="L94" s="30"/>
      <c r="M94" s="30"/>
      <c r="N94" s="30"/>
      <c r="O94" s="30"/>
    </row>
    <row r="95" spans="2:15" s="40" customFormat="1" ht="14.25" customHeight="1" x14ac:dyDescent="0.2">
      <c r="B95" s="159"/>
      <c r="C95" s="47"/>
      <c r="D95" s="10"/>
      <c r="E95" s="181"/>
      <c r="K95" s="30"/>
      <c r="L95" s="30"/>
      <c r="M95" s="30"/>
      <c r="N95" s="30"/>
      <c r="O95" s="30"/>
    </row>
    <row r="96" spans="2:15" s="40" customFormat="1" x14ac:dyDescent="0.2">
      <c r="B96" s="283" t="s">
        <v>395</v>
      </c>
      <c r="C96" s="4"/>
      <c r="D96" s="34"/>
      <c r="E96" s="178"/>
      <c r="K96" s="30"/>
      <c r="L96" s="30"/>
      <c r="M96" s="30"/>
      <c r="N96" s="30"/>
      <c r="O96" s="30"/>
    </row>
    <row r="97" spans="2:15" s="40" customFormat="1" ht="14.25" customHeight="1" x14ac:dyDescent="0.2">
      <c r="B97" s="159"/>
      <c r="C97" s="47"/>
      <c r="D97" s="10"/>
      <c r="E97" s="181"/>
      <c r="K97" s="30"/>
      <c r="L97" s="30"/>
      <c r="M97" s="30"/>
      <c r="N97" s="30"/>
      <c r="O97" s="30"/>
    </row>
    <row r="98" spans="2:15" s="40" customFormat="1" x14ac:dyDescent="0.2">
      <c r="B98" s="198" t="s">
        <v>396</v>
      </c>
      <c r="C98" s="4"/>
      <c r="D98" s="34"/>
      <c r="E98" s="178"/>
      <c r="K98" s="30"/>
      <c r="L98" s="30"/>
      <c r="M98" s="30"/>
      <c r="N98" s="30"/>
      <c r="O98" s="30"/>
    </row>
    <row r="99" spans="2:15" ht="16.5" customHeight="1" x14ac:dyDescent="0.2">
      <c r="B99" s="159"/>
      <c r="C99" s="10"/>
      <c r="D99" s="10"/>
      <c r="E99" s="284"/>
    </row>
    <row r="100" spans="2:15" s="40" customFormat="1" ht="25.5" customHeight="1" thickBot="1" x14ac:dyDescent="0.25">
      <c r="B100" s="160" t="s">
        <v>228</v>
      </c>
      <c r="C100" s="37" t="str">
        <f>C27</f>
        <v>Praėjęs ataskaitinis laikotarpis 2021 m.</v>
      </c>
      <c r="D100" s="37"/>
      <c r="E100" s="161" t="str">
        <f>E27</f>
        <v>Ataskaitinis laikotarpis 2022 m.</v>
      </c>
      <c r="K100" s="30"/>
      <c r="L100" s="30"/>
      <c r="M100" s="30"/>
      <c r="N100" s="30"/>
      <c r="O100" s="30"/>
    </row>
    <row r="101" spans="2:15" s="40" customFormat="1" ht="12.75" customHeight="1" x14ac:dyDescent="0.2">
      <c r="B101" s="200" t="s">
        <v>229</v>
      </c>
      <c r="C101" s="60"/>
      <c r="D101" s="134"/>
      <c r="E101" s="201"/>
      <c r="K101" s="30"/>
      <c r="L101" s="30"/>
      <c r="M101" s="30"/>
      <c r="N101" s="30"/>
      <c r="O101" s="30"/>
    </row>
    <row r="102" spans="2:15" s="40" customFormat="1" ht="23.25" customHeight="1" x14ac:dyDescent="0.2">
      <c r="B102" s="202" t="s">
        <v>230</v>
      </c>
      <c r="C102" s="61"/>
      <c r="D102" s="48"/>
      <c r="E102" s="178"/>
      <c r="K102" s="30"/>
      <c r="L102" s="30"/>
      <c r="M102" s="30"/>
      <c r="N102" s="30"/>
      <c r="O102" s="30"/>
    </row>
    <row r="103" spans="2:15" ht="24.75" customHeight="1" x14ac:dyDescent="0.2">
      <c r="B103" s="200" t="s">
        <v>232</v>
      </c>
      <c r="C103" s="61"/>
      <c r="D103" s="34"/>
      <c r="E103" s="190"/>
    </row>
    <row r="104" spans="2:15" ht="24" x14ac:dyDescent="0.2">
      <c r="B104" s="285" t="s">
        <v>234</v>
      </c>
      <c r="C104" s="117"/>
      <c r="D104" s="59"/>
      <c r="E104" s="204"/>
    </row>
    <row r="105" spans="2:15" ht="13.5" customHeight="1" x14ac:dyDescent="0.2">
      <c r="B105" s="286"/>
      <c r="C105" s="34"/>
      <c r="D105" s="10"/>
      <c r="E105" s="176"/>
    </row>
    <row r="106" spans="2:15" ht="30.75" customHeight="1" x14ac:dyDescent="0.2">
      <c r="B106" s="287"/>
      <c r="C106" s="443" t="s">
        <v>391</v>
      </c>
      <c r="D106" s="443"/>
      <c r="E106" s="444"/>
    </row>
    <row r="107" spans="2:15" ht="14.25" customHeight="1" thickBot="1" x14ac:dyDescent="0.25">
      <c r="B107" s="160" t="s">
        <v>236</v>
      </c>
      <c r="C107" s="37"/>
      <c r="D107" s="37"/>
      <c r="E107" s="161"/>
    </row>
    <row r="108" spans="2:15" ht="93.75" customHeight="1" x14ac:dyDescent="0.2">
      <c r="B108" s="206" t="s">
        <v>238</v>
      </c>
      <c r="C108" s="433"/>
      <c r="D108" s="433"/>
      <c r="E108" s="434"/>
    </row>
    <row r="109" spans="2:15" ht="12.75" hidden="1" customHeight="1" x14ac:dyDescent="0.2">
      <c r="B109" s="205"/>
      <c r="C109" s="34"/>
      <c r="D109" s="34"/>
      <c r="E109" s="176"/>
    </row>
    <row r="110" spans="2:15" ht="15.75" customHeight="1" thickBot="1" x14ac:dyDescent="0.25">
      <c r="B110" s="288"/>
      <c r="C110" s="54"/>
      <c r="D110" s="54"/>
      <c r="E110" s="289"/>
    </row>
    <row r="111" spans="2:15" ht="14.25" customHeight="1" x14ac:dyDescent="0.2">
      <c r="B111" s="159"/>
      <c r="C111" s="34"/>
      <c r="D111" s="34"/>
      <c r="E111" s="176"/>
    </row>
    <row r="112" spans="2:15" x14ac:dyDescent="0.2">
      <c r="B112" s="144" t="s">
        <v>243</v>
      </c>
      <c r="C112" s="83"/>
      <c r="D112" s="83"/>
      <c r="E112" s="207"/>
    </row>
    <row r="113" spans="2:5" x14ac:dyDescent="0.2">
      <c r="B113" s="159" t="s">
        <v>245</v>
      </c>
      <c r="C113" s="567">
        <v>45035</v>
      </c>
      <c r="D113" s="412"/>
      <c r="E113" s="413"/>
    </row>
    <row r="114" spans="2:5" x14ac:dyDescent="0.2">
      <c r="B114" s="159" t="s">
        <v>247</v>
      </c>
      <c r="C114" s="441" t="s">
        <v>597</v>
      </c>
      <c r="D114" s="441"/>
      <c r="E114" s="442"/>
    </row>
    <row r="115" spans="2:5" ht="24" x14ac:dyDescent="0.2">
      <c r="B115" s="208" t="s">
        <v>249</v>
      </c>
      <c r="C115" s="429" t="s">
        <v>598</v>
      </c>
      <c r="D115" s="429"/>
      <c r="E115" s="430"/>
    </row>
    <row r="116" spans="2:5" ht="24" x14ac:dyDescent="0.2">
      <c r="B116" s="209" t="s">
        <v>251</v>
      </c>
      <c r="C116" s="431"/>
      <c r="D116" s="431"/>
      <c r="E116" s="432"/>
    </row>
    <row r="117" spans="2:5" ht="12.75" thickBot="1" x14ac:dyDescent="0.25">
      <c r="B117" s="210"/>
      <c r="C117" s="211"/>
      <c r="D117" s="211"/>
      <c r="E117" s="212"/>
    </row>
    <row r="120" spans="2:5" ht="14.25" customHeight="1" x14ac:dyDescent="0.2"/>
    <row r="122" spans="2:5" ht="15" customHeight="1" x14ac:dyDescent="0.2"/>
    <row r="125" spans="2:5" ht="12" customHeight="1" x14ac:dyDescent="0.2"/>
    <row r="126" spans="2:5" ht="86.25" customHeight="1" x14ac:dyDescent="0.2"/>
    <row r="129" ht="13.5" customHeight="1" x14ac:dyDescent="0.2"/>
    <row r="134" ht="30" customHeight="1" x14ac:dyDescent="0.2"/>
    <row r="135" ht="1.9" customHeight="1" x14ac:dyDescent="0.2"/>
    <row r="136" ht="8.25" customHeight="1" x14ac:dyDescent="0.2"/>
  </sheetData>
  <sheetProtection algorithmName="SHA-512" hashValue="QrPeQwAkz3WoQa9QBlbyvKc0dHkKV5mULPoqeJka+UukLhoPDtv5G9RgReH5jEDDsFk/b7mHS6dV16OJTlxwHA==" saltValue="5POCtVMb0obPRQy0HgaqUw==" spinCount="100000" sheet="1" selectLockedCells="1"/>
  <dataConsolidate/>
  <mergeCells count="27">
    <mergeCell ref="C114:E114"/>
    <mergeCell ref="C115:E115"/>
    <mergeCell ref="C116:E116"/>
    <mergeCell ref="D2:E2"/>
    <mergeCell ref="C26:E26"/>
    <mergeCell ref="C42:E42"/>
    <mergeCell ref="C90:E90"/>
    <mergeCell ref="C106:E106"/>
    <mergeCell ref="C108:E108"/>
    <mergeCell ref="C113:E113"/>
    <mergeCell ref="C18:D18"/>
    <mergeCell ref="C19:D19"/>
    <mergeCell ref="C20:D20"/>
    <mergeCell ref="C22:E22"/>
    <mergeCell ref="C24:E24"/>
    <mergeCell ref="C25:E25"/>
    <mergeCell ref="C17:D17"/>
    <mergeCell ref="B4:E4"/>
    <mergeCell ref="C6:E6"/>
    <mergeCell ref="C7:E7"/>
    <mergeCell ref="C8:E8"/>
    <mergeCell ref="C10:E10"/>
    <mergeCell ref="C11:E11"/>
    <mergeCell ref="C13:E13"/>
    <mergeCell ref="C14:D14"/>
    <mergeCell ref="C15:D15"/>
    <mergeCell ref="C16:D16"/>
  </mergeCells>
  <conditionalFormatting sqref="C86 E86">
    <cfRule type="cellIs" dxfId="0" priority="1" stopIfTrue="1" operator="notEqual">
      <formula>"Balansas"</formula>
    </cfRule>
  </conditionalFormatting>
  <dataValidations xWindow="730" yWindow="615" count="7">
    <dataValidation type="list" allowBlank="1" showErrorMessage="1" prompt="Nurodykite pilną įmonės pavadinimą, pvz. Akcinė bendrovė „Pavyzdys“ ar Valstybės įmonė „Pavyzdys“" sqref="C6:E6">
      <formula1>$K$2:$K$5</formula1>
    </dataValidation>
    <dataValidation allowBlank="1" showErrorMessage="1" prompt="Nurodykite įmonės teisinę formą (AB, UAB, VĮ), pasirinkdami iš sąrašo" sqref="C7:E7"/>
    <dataValidation type="whole" allowBlank="1" showErrorMessage="1" prompt="Nurodykite identifikacinį numerį (juridinio asmens kodą)" sqref="C8:E9">
      <formula1>0</formula1>
      <formula2>9999999999999990000</formula2>
    </dataValidation>
    <dataValidation allowBlank="1" showErrorMessage="1" sqref="B25:B26"/>
    <dataValidation allowBlank="1" showErrorMessage="1" prompt="Nurodykite įmonės direktoriaus (generalinio direktoriaus) vardą ir pavardę. VĮ miškų urėdijų prašome nurodyti miškų urėdo vardą ir pavardę. Pareigų nurodyti nereikia." sqref="C10:E10"/>
    <dataValidation allowBlank="1" showErrorMessage="1" prompt="Nurodykite įmonės vyr. finansininko (vyr. buhalterio) vardą ir pavardę. Pareigų nurodyti nereikia." sqref="C11:E11"/>
    <dataValidation allowBlank="1" showErrorMessage="1" prompt="Savivaldybei nuosavybės teise priklausančių akcijų valdytoja" sqref="C22:E22"/>
  </dataValidations>
  <pageMargins left="0.7" right="0.7" top="0.75" bottom="0.75" header="0.3" footer="0.3"/>
  <pageSetup paperSize="9" scale="63" orientation="portrait" r:id="rId1"/>
  <rowBreaks count="1" manualBreakCount="1">
    <brk id="89" min="1" max="4" man="1"/>
  </rowBreaks>
  <colBreaks count="1" manualBreakCount="1">
    <brk id="5" max="110"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6C2723AFDCCF4CA6C7EEC604096041" ma:contentTypeVersion="16" ma:contentTypeDescription="Create a new document." ma:contentTypeScope="" ma:versionID="fae353d5bb40fee0c73ea644dd8e22c9">
  <xsd:schema xmlns:xsd="http://www.w3.org/2001/XMLSchema" xmlns:xs="http://www.w3.org/2001/XMLSchema" xmlns:p="http://schemas.microsoft.com/office/2006/metadata/properties" xmlns:ns2="f1908bf9-2dc4-4e3d-b4b9-4cf147fe6e6e" xmlns:ns3="9288e34c-c45f-4c56-ac4f-9af36a368a0a" targetNamespace="http://schemas.microsoft.com/office/2006/metadata/properties" ma:root="true" ma:fieldsID="05c647139718894f99b56ab289dd61a4" ns2:_="" ns3:_="">
    <xsd:import namespace="f1908bf9-2dc4-4e3d-b4b9-4cf147fe6e6e"/>
    <xsd:import namespace="9288e34c-c45f-4c56-ac4f-9af36a368a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8bf9-2dc4-4e3d-b4b9-4cf147fe6e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0315e9-bf3b-4d56-9aa6-089adcc4e3f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88e34c-c45f-4c56-ac4f-9af36a368a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69547a-5bcb-42bf-96bb-e8e2eda65ccb}" ma:internalName="TaxCatchAll" ma:showField="CatchAllData" ma:web="9288e34c-c45f-4c56-ac4f-9af36a368a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288e34c-c45f-4c56-ac4f-9af36a368a0a" xsi:nil="true"/>
    <lcf76f155ced4ddcb4097134ff3c332f xmlns="f1908bf9-2dc4-4e3d-b4b9-4cf147fe6e6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D2B7E5-5C56-4332-88D8-549621D2A376}">
  <ds:schemaRefs>
    <ds:schemaRef ds:uri="http://schemas.microsoft.com/sharepoint/v3/contenttype/forms"/>
  </ds:schemaRefs>
</ds:datastoreItem>
</file>

<file path=customXml/itemProps2.xml><?xml version="1.0" encoding="utf-8"?>
<ds:datastoreItem xmlns:ds="http://schemas.openxmlformats.org/officeDocument/2006/customXml" ds:itemID="{96094CAE-270D-4771-B8A7-CE1EF9A25C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8bf9-2dc4-4e3d-b4b9-4cf147fe6e6e"/>
    <ds:schemaRef ds:uri="9288e34c-c45f-4c56-ac4f-9af36a368a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4465A-719E-4CEF-9285-BE950FE789F0}">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f1908bf9-2dc4-4e3d-b4b9-4cf147fe6e6e"/>
    <ds:schemaRef ds:uri="http://schemas.openxmlformats.org/package/2006/metadata/core-properties"/>
    <ds:schemaRef ds:uri="9288e34c-c45f-4c56-ac4f-9af36a368a0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6</vt:i4>
      </vt:variant>
      <vt:variant>
        <vt:lpstr>Įvardinti diapazonai</vt:lpstr>
      </vt:variant>
      <vt:variant>
        <vt:i4>5</vt:i4>
      </vt:variant>
    </vt:vector>
  </HeadingPairs>
  <TitlesOfParts>
    <vt:vector size="11" baseType="lpstr">
      <vt:lpstr>Finansiniai duomenys</vt:lpstr>
      <vt:lpstr>Finansiniai duomenys(2015-2016)</vt:lpstr>
      <vt:lpstr>Papildoma informacija</vt:lpstr>
      <vt:lpstr>Suteikta parama</vt:lpstr>
      <vt:lpstr>Specialieji įpareigojimai</vt:lpstr>
      <vt:lpstr>Dukterinės bendrovės</vt:lpstr>
      <vt:lpstr>'Dukterinės bendrovės'!Print_Area</vt:lpstr>
      <vt:lpstr>'Finansiniai duomenys'!Print_Area</vt:lpstr>
      <vt:lpstr>'Finansiniai duomenys(2015-2016)'!Print_Area</vt:lpstr>
      <vt:lpstr>'Papildoma informacija'!Print_Area</vt:lpstr>
      <vt:lpstr>'Suteikta parama'!Print_Area</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Paulius Šimkūnas</dc:creator>
  <cp:keywords/>
  <dc:description/>
  <cp:lastModifiedBy>Kristina Zaboriene</cp:lastModifiedBy>
  <cp:revision/>
  <cp:lastPrinted>2023-04-24T06:55:21Z</cp:lastPrinted>
  <dcterms:created xsi:type="dcterms:W3CDTF">2014-03-24T16:58:47Z</dcterms:created>
  <dcterms:modified xsi:type="dcterms:W3CDTF">2024-02-02T05:17:07Z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0x010100656C2723AFDCCF4CA6C7EEC604096041</vt:lpwstr>
  </property>
  <property fmtid="{D5CDD505-2E9C-101B-9397-08002B2CF9AE}" pid="3" name="WorkbookGuid">
    <vt:lpwstr>c0382e1e-07fd-4cb4-b757-f4bdeee43814</vt:lpwstr>
  </property>
  <property fmtid="{D5CDD505-2E9C-101B-9397-08002B2CF9AE}" pid="4" name="MediaServiceImageTags">
    <vt:lpwstr/>
  </property>
</Properties>
</file>